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yairgr\Documentum\Checkout\"/>
    </mc:Choice>
  </mc:AlternateContent>
  <xr:revisionPtr revIDLastSave="0" documentId="13_ncr:1_{C051E5EF-0DA6-4306-A801-2C0A00835B0C}" xr6:coauthVersionLast="47" xr6:coauthVersionMax="47" xr10:uidLastSave="{00000000-0000-0000-0000-000000000000}"/>
  <bookViews>
    <workbookView xWindow="-120" yWindow="-120" windowWidth="29040" windowHeight="15720" firstSheet="2" activeTab="7" xr2:uid="{92F26378-4145-4CFC-9BA7-679E22A0C999}"/>
  </bookViews>
  <sheets>
    <sheet name="סיכום" sheetId="24" r:id="rId1"/>
    <sheet name="מאבטחי שרים ב'- בית שר" sheetId="25" r:id="rId2"/>
    <sheet name="מאבטחי שרים ג' לשכות" sheetId="20" r:id="rId3"/>
    <sheet name="מאבטח מתקדם א" sheetId="3" r:id="rId4"/>
    <sheet name="מאבטח מתקדם ב בכיר" sheetId="21" r:id="rId5"/>
    <sheet name="מאבטח מתקדם ב" sheetId="26" r:id="rId6"/>
    <sheet name="מאבטח בסיסי או בודק בטחוני" sheetId="22" r:id="rId7"/>
    <sheet name="כונן וסדרן" sheetId="23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6" i="25" l="1"/>
  <c r="AD12" i="26"/>
  <c r="AA12" i="26"/>
  <c r="S12" i="26"/>
  <c r="P12" i="26"/>
  <c r="H12" i="26"/>
  <c r="E12" i="26"/>
  <c r="AF11" i="26"/>
  <c r="AE11" i="26"/>
  <c r="AC11" i="26"/>
  <c r="AB11" i="26"/>
  <c r="U11" i="26"/>
  <c r="T11" i="26"/>
  <c r="R11" i="26"/>
  <c r="Q11" i="26"/>
  <c r="J11" i="26"/>
  <c r="I11" i="26"/>
  <c r="H11" i="26"/>
  <c r="G11" i="26"/>
  <c r="F11" i="26"/>
  <c r="E11" i="26"/>
  <c r="AC10" i="26"/>
  <c r="AB10" i="26"/>
  <c r="AA10" i="26"/>
  <c r="F10" i="26"/>
  <c r="E10" i="26"/>
  <c r="AD7" i="26"/>
  <c r="AD11" i="26" s="1"/>
  <c r="AA7" i="26"/>
  <c r="AA16" i="26" s="1"/>
  <c r="AA18" i="26" s="1"/>
  <c r="AA20" i="26" s="1"/>
  <c r="S7" i="26"/>
  <c r="S11" i="26" s="1"/>
  <c r="P7" i="26"/>
  <c r="P11" i="26" s="1"/>
  <c r="H7" i="26"/>
  <c r="E7" i="26"/>
  <c r="AF6" i="26"/>
  <c r="AF13" i="26" s="1"/>
  <c r="AE6" i="26"/>
  <c r="AE13" i="26" s="1"/>
  <c r="AD6" i="26"/>
  <c r="AC6" i="26"/>
  <c r="AC16" i="26" s="1"/>
  <c r="AB6" i="26"/>
  <c r="AB16" i="26" s="1"/>
  <c r="U6" i="26"/>
  <c r="U10" i="26" s="1"/>
  <c r="T6" i="26"/>
  <c r="T10" i="26" s="1"/>
  <c r="S6" i="26"/>
  <c r="S10" i="26" s="1"/>
  <c r="R6" i="26"/>
  <c r="R10" i="26" s="1"/>
  <c r="Q6" i="26"/>
  <c r="Q10" i="26" s="1"/>
  <c r="J6" i="26"/>
  <c r="J10" i="26" s="1"/>
  <c r="I6" i="26"/>
  <c r="I10" i="26" s="1"/>
  <c r="H6" i="26"/>
  <c r="G6" i="26"/>
  <c r="F6" i="26"/>
  <c r="F13" i="26" s="1"/>
  <c r="AD12" i="25"/>
  <c r="AA12" i="25"/>
  <c r="S12" i="25"/>
  <c r="P12" i="25"/>
  <c r="H12" i="25"/>
  <c r="E12" i="25"/>
  <c r="AF11" i="25"/>
  <c r="AE11" i="25"/>
  <c r="AC11" i="25"/>
  <c r="AB11" i="25"/>
  <c r="U11" i="25"/>
  <c r="T11" i="25"/>
  <c r="R11" i="25"/>
  <c r="Q11" i="25"/>
  <c r="J11" i="25"/>
  <c r="I11" i="25"/>
  <c r="H11" i="25"/>
  <c r="G11" i="25"/>
  <c r="F11" i="25"/>
  <c r="E11" i="25"/>
  <c r="AF10" i="25"/>
  <c r="AE10" i="25"/>
  <c r="AC10" i="25"/>
  <c r="AB10" i="25"/>
  <c r="F10" i="25"/>
  <c r="AD7" i="25"/>
  <c r="AD11" i="25" s="1"/>
  <c r="AA7" i="25"/>
  <c r="AA16" i="25" s="1"/>
  <c r="AA18" i="25" s="1"/>
  <c r="AA20" i="25" s="1"/>
  <c r="S7" i="25"/>
  <c r="S11" i="25" s="1"/>
  <c r="P7" i="25"/>
  <c r="P11" i="25" s="1"/>
  <c r="H7" i="25"/>
  <c r="E7" i="25"/>
  <c r="E16" i="25" s="1"/>
  <c r="E18" i="25" s="1"/>
  <c r="E20" i="25" s="1"/>
  <c r="AF6" i="25"/>
  <c r="AF13" i="25" s="1"/>
  <c r="AE6" i="25"/>
  <c r="AE13" i="25" s="1"/>
  <c r="AD6" i="25"/>
  <c r="AD16" i="25" s="1"/>
  <c r="AD18" i="25" s="1"/>
  <c r="AD20" i="25" s="1"/>
  <c r="AC6" i="25"/>
  <c r="AC16" i="25" s="1"/>
  <c r="AB6" i="25"/>
  <c r="AB16" i="25" s="1"/>
  <c r="U6" i="25"/>
  <c r="U10" i="25" s="1"/>
  <c r="T6" i="25"/>
  <c r="T10" i="25" s="1"/>
  <c r="S6" i="25"/>
  <c r="R6" i="25"/>
  <c r="R13" i="25" s="1"/>
  <c r="Q6" i="25"/>
  <c r="Q16" i="25" s="1"/>
  <c r="J10" i="25"/>
  <c r="I6" i="25"/>
  <c r="I10" i="25" s="1"/>
  <c r="H6" i="25"/>
  <c r="G6" i="25"/>
  <c r="G16" i="25" s="1"/>
  <c r="F6" i="25"/>
  <c r="F13" i="25" s="1"/>
  <c r="AE10" i="26" l="1"/>
  <c r="AF10" i="26"/>
  <c r="AF14" i="26"/>
  <c r="AE14" i="26"/>
  <c r="AD16" i="26"/>
  <c r="AD18" i="26" s="1"/>
  <c r="AD20" i="26" s="1"/>
  <c r="AD13" i="26" s="1"/>
  <c r="AE16" i="26"/>
  <c r="AF16" i="26"/>
  <c r="E13" i="26"/>
  <c r="E14" i="26" s="1"/>
  <c r="F14" i="26"/>
  <c r="E16" i="26"/>
  <c r="E18" i="26" s="1"/>
  <c r="E20" i="26" s="1"/>
  <c r="F16" i="26"/>
  <c r="H16" i="26"/>
  <c r="H18" i="26" s="1"/>
  <c r="H20" i="26" s="1"/>
  <c r="H13" i="26" s="1"/>
  <c r="J13" i="26"/>
  <c r="J14" i="26" s="1"/>
  <c r="Q13" i="26"/>
  <c r="J16" i="26"/>
  <c r="G13" i="26"/>
  <c r="AA11" i="26"/>
  <c r="I13" i="26"/>
  <c r="I14" i="26" s="1"/>
  <c r="Q14" i="26"/>
  <c r="G16" i="26"/>
  <c r="G10" i="26"/>
  <c r="AD10" i="26"/>
  <c r="H10" i="26"/>
  <c r="H14" i="26" s="1"/>
  <c r="R13" i="26"/>
  <c r="I16" i="26"/>
  <c r="T13" i="26"/>
  <c r="R14" i="26"/>
  <c r="P16" i="26"/>
  <c r="P18" i="26" s="1"/>
  <c r="P20" i="26" s="1"/>
  <c r="P13" i="26" s="1"/>
  <c r="U13" i="26"/>
  <c r="U14" i="26" s="1"/>
  <c r="Q16" i="26"/>
  <c r="P10" i="26"/>
  <c r="AA13" i="26"/>
  <c r="T14" i="26"/>
  <c r="R16" i="26"/>
  <c r="AB13" i="26"/>
  <c r="S16" i="26"/>
  <c r="S18" i="26" s="1"/>
  <c r="S20" i="26" s="1"/>
  <c r="S13" i="26" s="1"/>
  <c r="S14" i="26" s="1"/>
  <c r="AC13" i="26"/>
  <c r="AC14" i="26" s="1"/>
  <c r="T16" i="26"/>
  <c r="AB14" i="26"/>
  <c r="U16" i="26"/>
  <c r="AA10" i="25"/>
  <c r="AE14" i="25"/>
  <c r="AF14" i="25"/>
  <c r="AE16" i="25"/>
  <c r="AF16" i="25"/>
  <c r="S10" i="25"/>
  <c r="E13" i="25"/>
  <c r="F14" i="25"/>
  <c r="F16" i="25"/>
  <c r="E10" i="25"/>
  <c r="AD10" i="25"/>
  <c r="J16" i="25"/>
  <c r="T13" i="25"/>
  <c r="T14" i="25" s="1"/>
  <c r="P16" i="25"/>
  <c r="P18" i="25" s="1"/>
  <c r="P20" i="25" s="1"/>
  <c r="P13" i="25" s="1"/>
  <c r="H16" i="25"/>
  <c r="H18" i="25" s="1"/>
  <c r="H20" i="25" s="1"/>
  <c r="H13" i="25" s="1"/>
  <c r="I16" i="25"/>
  <c r="H10" i="25"/>
  <c r="AA13" i="25"/>
  <c r="R16" i="25"/>
  <c r="AA11" i="25"/>
  <c r="S16" i="25"/>
  <c r="S18" i="25" s="1"/>
  <c r="S20" i="25" s="1"/>
  <c r="S13" i="25" s="1"/>
  <c r="J13" i="25"/>
  <c r="J14" i="25" s="1"/>
  <c r="I13" i="25"/>
  <c r="I14" i="25" s="1"/>
  <c r="G10" i="25"/>
  <c r="U13" i="25"/>
  <c r="U14" i="25" s="1"/>
  <c r="R10" i="25"/>
  <c r="R14" i="25" s="1"/>
  <c r="AD13" i="25"/>
  <c r="AB14" i="25"/>
  <c r="U16" i="25"/>
  <c r="Q13" i="25"/>
  <c r="P10" i="25"/>
  <c r="Q10" i="25"/>
  <c r="Q14" i="25" s="1"/>
  <c r="AB13" i="25"/>
  <c r="G13" i="25"/>
  <c r="AC13" i="25"/>
  <c r="AC14" i="25" s="1"/>
  <c r="AA14" i="25"/>
  <c r="T16" i="25"/>
  <c r="AD14" i="26" l="1"/>
  <c r="AA14" i="26"/>
  <c r="P14" i="26"/>
  <c r="G14" i="26"/>
  <c r="P14" i="25"/>
  <c r="AD14" i="25"/>
  <c r="S14" i="25"/>
  <c r="H14" i="25"/>
  <c r="G14" i="25"/>
  <c r="E14" i="25"/>
  <c r="I65" i="24" l="1"/>
  <c r="H65" i="24"/>
  <c r="G65" i="24"/>
  <c r="F65" i="24"/>
  <c r="E65" i="24"/>
  <c r="I60" i="24"/>
  <c r="H60" i="24"/>
  <c r="G60" i="24"/>
  <c r="F60" i="24"/>
  <c r="E60" i="24"/>
  <c r="I55" i="24"/>
  <c r="H55" i="24"/>
  <c r="G55" i="24"/>
  <c r="F55" i="24"/>
  <c r="E55" i="24"/>
  <c r="AD12" i="23" l="1"/>
  <c r="AA12" i="23"/>
  <c r="S12" i="23"/>
  <c r="P12" i="23"/>
  <c r="H12" i="23"/>
  <c r="E12" i="23"/>
  <c r="AF11" i="23"/>
  <c r="AE11" i="23"/>
  <c r="AC11" i="23"/>
  <c r="AB11" i="23"/>
  <c r="U11" i="23"/>
  <c r="T11" i="23"/>
  <c r="R11" i="23"/>
  <c r="Q11" i="23"/>
  <c r="J11" i="23"/>
  <c r="I11" i="23"/>
  <c r="G11" i="23"/>
  <c r="F11" i="23"/>
  <c r="AB10" i="23"/>
  <c r="AD7" i="23"/>
  <c r="AD11" i="23" s="1"/>
  <c r="AA7" i="23"/>
  <c r="AA10" i="23" s="1"/>
  <c r="S7" i="23"/>
  <c r="S11" i="23" s="1"/>
  <c r="P7" i="23"/>
  <c r="P11" i="23" s="1"/>
  <c r="H7" i="23"/>
  <c r="H11" i="23" s="1"/>
  <c r="E7" i="23"/>
  <c r="E16" i="23" s="1"/>
  <c r="E18" i="23" s="1"/>
  <c r="E20" i="23" s="1"/>
  <c r="AF6" i="23"/>
  <c r="AF13" i="23" s="1"/>
  <c r="AE6" i="23"/>
  <c r="AE13" i="23" s="1"/>
  <c r="AD6" i="23"/>
  <c r="AC6" i="23"/>
  <c r="AC16" i="23" s="1"/>
  <c r="AB6" i="23"/>
  <c r="AB16" i="23" s="1"/>
  <c r="U6" i="23"/>
  <c r="U10" i="23" s="1"/>
  <c r="T6" i="23"/>
  <c r="S6" i="23"/>
  <c r="R6" i="23"/>
  <c r="R16" i="23" s="1"/>
  <c r="Q6" i="23"/>
  <c r="Q10" i="23" s="1"/>
  <c r="J6" i="23"/>
  <c r="J13" i="23" s="1"/>
  <c r="I6" i="23"/>
  <c r="I13" i="23" s="1"/>
  <c r="H6" i="23"/>
  <c r="G6" i="23"/>
  <c r="G13" i="23" s="1"/>
  <c r="F6" i="23"/>
  <c r="F13" i="23" s="1"/>
  <c r="AD12" i="22"/>
  <c r="AA12" i="22"/>
  <c r="S12" i="22"/>
  <c r="P12" i="22"/>
  <c r="H12" i="22"/>
  <c r="E12" i="22"/>
  <c r="AF11" i="22"/>
  <c r="AE11" i="22"/>
  <c r="AC11" i="22"/>
  <c r="AB11" i="22"/>
  <c r="U11" i="22"/>
  <c r="T11" i="22"/>
  <c r="R11" i="22"/>
  <c r="Q11" i="22"/>
  <c r="J11" i="22"/>
  <c r="I11" i="22"/>
  <c r="G11" i="22"/>
  <c r="F11" i="22"/>
  <c r="E11" i="22"/>
  <c r="AE10" i="22"/>
  <c r="AD7" i="22"/>
  <c r="AA7" i="22"/>
  <c r="AA16" i="22" s="1"/>
  <c r="AA18" i="22" s="1"/>
  <c r="AA20" i="22" s="1"/>
  <c r="S7" i="22"/>
  <c r="S11" i="22" s="1"/>
  <c r="P7" i="22"/>
  <c r="P10" i="22" s="1"/>
  <c r="H7" i="22"/>
  <c r="H11" i="22" s="1"/>
  <c r="E7" i="22"/>
  <c r="AF6" i="22"/>
  <c r="AF13" i="22" s="1"/>
  <c r="AE6" i="22"/>
  <c r="AE13" i="22" s="1"/>
  <c r="AD6" i="22"/>
  <c r="AD16" i="22" s="1"/>
  <c r="AD18" i="22" s="1"/>
  <c r="AD20" i="22" s="1"/>
  <c r="AC6" i="22"/>
  <c r="AC16" i="22" s="1"/>
  <c r="AB6" i="22"/>
  <c r="AB16" i="22" s="1"/>
  <c r="U6" i="22"/>
  <c r="U10" i="22" s="1"/>
  <c r="T6" i="22"/>
  <c r="T10" i="22" s="1"/>
  <c r="S6" i="22"/>
  <c r="S10" i="22" s="1"/>
  <c r="R6" i="22"/>
  <c r="R10" i="22" s="1"/>
  <c r="Q6" i="22"/>
  <c r="Q10" i="22" s="1"/>
  <c r="J6" i="22"/>
  <c r="J13" i="22" s="1"/>
  <c r="I6" i="22"/>
  <c r="I13" i="22" s="1"/>
  <c r="H6" i="22"/>
  <c r="G6" i="22"/>
  <c r="G10" i="22" s="1"/>
  <c r="F6" i="22"/>
  <c r="F13" i="22" s="1"/>
  <c r="AD12" i="21"/>
  <c r="AA12" i="21"/>
  <c r="S12" i="21"/>
  <c r="P12" i="21"/>
  <c r="H12" i="21"/>
  <c r="E12" i="21"/>
  <c r="AF11" i="21"/>
  <c r="AE11" i="21"/>
  <c r="AC11" i="21"/>
  <c r="AB11" i="21"/>
  <c r="U11" i="21"/>
  <c r="T11" i="21"/>
  <c r="R11" i="21"/>
  <c r="Q11" i="21"/>
  <c r="J11" i="21"/>
  <c r="I11" i="21"/>
  <c r="G11" i="21"/>
  <c r="F11" i="21"/>
  <c r="AF10" i="21"/>
  <c r="AD7" i="21"/>
  <c r="AD11" i="21" s="1"/>
  <c r="AA7" i="21"/>
  <c r="AA16" i="21" s="1"/>
  <c r="AA18" i="21" s="1"/>
  <c r="AA20" i="21" s="1"/>
  <c r="S7" i="21"/>
  <c r="S11" i="21" s="1"/>
  <c r="P7" i="21"/>
  <c r="P10" i="21" s="1"/>
  <c r="H7" i="21"/>
  <c r="H11" i="21" s="1"/>
  <c r="E7" i="21"/>
  <c r="E16" i="21" s="1"/>
  <c r="E18" i="21" s="1"/>
  <c r="E20" i="21" s="1"/>
  <c r="AF6" i="21"/>
  <c r="AF13" i="21" s="1"/>
  <c r="AE6" i="21"/>
  <c r="AE13" i="21" s="1"/>
  <c r="AD6" i="21"/>
  <c r="AD16" i="21" s="1"/>
  <c r="AD18" i="21" s="1"/>
  <c r="AD20" i="21" s="1"/>
  <c r="AC6" i="21"/>
  <c r="AC10" i="21" s="1"/>
  <c r="AB6" i="21"/>
  <c r="AB16" i="21" s="1"/>
  <c r="U6" i="21"/>
  <c r="U10" i="21" s="1"/>
  <c r="T6" i="21"/>
  <c r="T10" i="21" s="1"/>
  <c r="S6" i="21"/>
  <c r="S10" i="21" s="1"/>
  <c r="R6" i="21"/>
  <c r="R10" i="21" s="1"/>
  <c r="Q6" i="21"/>
  <c r="Q13" i="21" s="1"/>
  <c r="J6" i="21"/>
  <c r="J13" i="21" s="1"/>
  <c r="I6" i="21"/>
  <c r="I10" i="21" s="1"/>
  <c r="H6" i="21"/>
  <c r="G6" i="21"/>
  <c r="F6" i="21"/>
  <c r="F13" i="21" s="1"/>
  <c r="AC16" i="20"/>
  <c r="AD12" i="20"/>
  <c r="AA12" i="20"/>
  <c r="S12" i="20"/>
  <c r="P12" i="20"/>
  <c r="H12" i="20"/>
  <c r="E12" i="20"/>
  <c r="AF11" i="20"/>
  <c r="AE11" i="20"/>
  <c r="AC11" i="20"/>
  <c r="AB11" i="20"/>
  <c r="U11" i="20"/>
  <c r="T11" i="20"/>
  <c r="R11" i="20"/>
  <c r="Q11" i="20"/>
  <c r="J11" i="20"/>
  <c r="I11" i="20"/>
  <c r="G11" i="20"/>
  <c r="F11" i="20"/>
  <c r="AE10" i="20"/>
  <c r="AD7" i="20"/>
  <c r="AA7" i="20"/>
  <c r="AA16" i="20" s="1"/>
  <c r="AA18" i="20" s="1"/>
  <c r="AA20" i="20" s="1"/>
  <c r="S7" i="20"/>
  <c r="S11" i="20" s="1"/>
  <c r="P7" i="20"/>
  <c r="P10" i="20" s="1"/>
  <c r="H7" i="20"/>
  <c r="H11" i="20" s="1"/>
  <c r="E7" i="20"/>
  <c r="E11" i="20" s="1"/>
  <c r="AF6" i="20"/>
  <c r="AF16" i="20" s="1"/>
  <c r="AE6" i="20"/>
  <c r="AE13" i="20" s="1"/>
  <c r="AD6" i="20"/>
  <c r="AC6" i="20"/>
  <c r="AC10" i="20" s="1"/>
  <c r="AB6" i="20"/>
  <c r="AB16" i="20" s="1"/>
  <c r="U6" i="20"/>
  <c r="U16" i="20" s="1"/>
  <c r="T6" i="20"/>
  <c r="T10" i="20" s="1"/>
  <c r="S6" i="20"/>
  <c r="R6" i="20"/>
  <c r="R10" i="20" s="1"/>
  <c r="Q6" i="20"/>
  <c r="Q10" i="20" s="1"/>
  <c r="J6" i="20"/>
  <c r="J10" i="20" s="1"/>
  <c r="I6" i="20"/>
  <c r="I10" i="20" s="1"/>
  <c r="H6" i="20"/>
  <c r="G6" i="20"/>
  <c r="G16" i="20" s="1"/>
  <c r="F6" i="20"/>
  <c r="F13" i="20" s="1"/>
  <c r="AD12" i="3"/>
  <c r="AA12" i="3"/>
  <c r="AF11" i="3"/>
  <c r="AE11" i="3"/>
  <c r="AC11" i="3"/>
  <c r="AB11" i="3"/>
  <c r="AD7" i="3"/>
  <c r="AD11" i="3" s="1"/>
  <c r="AA7" i="3"/>
  <c r="AA10" i="3" s="1"/>
  <c r="AF6" i="3"/>
  <c r="AF13" i="3" s="1"/>
  <c r="AE6" i="3"/>
  <c r="AE13" i="3" s="1"/>
  <c r="AD6" i="3"/>
  <c r="AD10" i="3" s="1"/>
  <c r="AC6" i="3"/>
  <c r="AC10" i="3" s="1"/>
  <c r="AB6" i="3"/>
  <c r="AB13" i="3" s="1"/>
  <c r="S12" i="3"/>
  <c r="P12" i="3"/>
  <c r="U11" i="3"/>
  <c r="T11" i="3"/>
  <c r="R11" i="3"/>
  <c r="Q11" i="3"/>
  <c r="S7" i="3"/>
  <c r="S11" i="3" s="1"/>
  <c r="P7" i="3"/>
  <c r="P10" i="3" s="1"/>
  <c r="U6" i="3"/>
  <c r="U16" i="3" s="1"/>
  <c r="T6" i="3"/>
  <c r="T13" i="3" s="1"/>
  <c r="S6" i="3"/>
  <c r="S10" i="3" s="1"/>
  <c r="R6" i="3"/>
  <c r="R10" i="3" s="1"/>
  <c r="Q6" i="3"/>
  <c r="Q10" i="3" s="1"/>
  <c r="AA10" i="20" l="1"/>
  <c r="AA16" i="3"/>
  <c r="AA18" i="3" s="1"/>
  <c r="AA20" i="3" s="1"/>
  <c r="U13" i="3"/>
  <c r="P16" i="3"/>
  <c r="P18" i="3" s="1"/>
  <c r="P20" i="3" s="1"/>
  <c r="F10" i="21"/>
  <c r="F14" i="21" s="1"/>
  <c r="E11" i="21"/>
  <c r="AF10" i="20"/>
  <c r="T16" i="22"/>
  <c r="AC16" i="21"/>
  <c r="AF16" i="21"/>
  <c r="AE16" i="21"/>
  <c r="E10" i="23"/>
  <c r="AD16" i="20"/>
  <c r="AD18" i="20" s="1"/>
  <c r="AD20" i="20" s="1"/>
  <c r="AD13" i="20" s="1"/>
  <c r="E10" i="21"/>
  <c r="F10" i="23"/>
  <c r="T10" i="3"/>
  <c r="T14" i="3" s="1"/>
  <c r="AB10" i="21"/>
  <c r="AD10" i="22"/>
  <c r="E11" i="23"/>
  <c r="U10" i="20"/>
  <c r="P11" i="3"/>
  <c r="S10" i="20"/>
  <c r="AB10" i="20"/>
  <c r="AB10" i="22"/>
  <c r="AB14" i="22" s="1"/>
  <c r="U10" i="3"/>
  <c r="U14" i="3" s="1"/>
  <c r="AE10" i="21"/>
  <c r="AC10" i="22"/>
  <c r="AE10" i="3"/>
  <c r="AE14" i="3" s="1"/>
  <c r="AF10" i="3"/>
  <c r="AF14" i="3" s="1"/>
  <c r="AA11" i="3"/>
  <c r="AF10" i="23"/>
  <c r="AF14" i="23" s="1"/>
  <c r="AC10" i="23"/>
  <c r="AE10" i="23"/>
  <c r="AE14" i="23" s="1"/>
  <c r="AE16" i="23"/>
  <c r="AF16" i="23"/>
  <c r="S10" i="23"/>
  <c r="F14" i="23"/>
  <c r="F16" i="23"/>
  <c r="E13" i="23"/>
  <c r="AD16" i="23"/>
  <c r="AD18" i="23" s="1"/>
  <c r="AD20" i="23" s="1"/>
  <c r="AD13" i="23" s="1"/>
  <c r="Q13" i="23"/>
  <c r="Q14" i="23" s="1"/>
  <c r="H16" i="23"/>
  <c r="H18" i="23" s="1"/>
  <c r="H20" i="23" s="1"/>
  <c r="H13" i="23" s="1"/>
  <c r="R13" i="23"/>
  <c r="H10" i="23"/>
  <c r="I10" i="23"/>
  <c r="I14" i="23" s="1"/>
  <c r="T13" i="23"/>
  <c r="P16" i="23"/>
  <c r="P18" i="23" s="1"/>
  <c r="P20" i="23" s="1"/>
  <c r="P13" i="23" s="1"/>
  <c r="AA11" i="23"/>
  <c r="J16" i="23"/>
  <c r="J10" i="23"/>
  <c r="J14" i="23" s="1"/>
  <c r="U13" i="23"/>
  <c r="U14" i="23" s="1"/>
  <c r="Q16" i="23"/>
  <c r="AD10" i="23"/>
  <c r="G10" i="23"/>
  <c r="G14" i="23" s="1"/>
  <c r="P10" i="23"/>
  <c r="AB13" i="23"/>
  <c r="AB14" i="23" s="1"/>
  <c r="S16" i="23"/>
  <c r="S18" i="23" s="1"/>
  <c r="S20" i="23" s="1"/>
  <c r="S13" i="23" s="1"/>
  <c r="I16" i="23"/>
  <c r="R10" i="23"/>
  <c r="AC13" i="23"/>
  <c r="T16" i="23"/>
  <c r="U16" i="23"/>
  <c r="G16" i="23"/>
  <c r="T10" i="23"/>
  <c r="AA16" i="23"/>
  <c r="AA18" i="23" s="1"/>
  <c r="AA20" i="23" s="1"/>
  <c r="AA13" i="23" s="1"/>
  <c r="AF10" i="22"/>
  <c r="AE14" i="22"/>
  <c r="AB13" i="22"/>
  <c r="AF14" i="22"/>
  <c r="AA10" i="22"/>
  <c r="AE16" i="22"/>
  <c r="AF16" i="22"/>
  <c r="T13" i="22"/>
  <c r="T14" i="22" s="1"/>
  <c r="H16" i="22"/>
  <c r="H18" i="22" s="1"/>
  <c r="H20" i="22" s="1"/>
  <c r="H13" i="22" s="1"/>
  <c r="E16" i="22"/>
  <c r="E18" i="22" s="1"/>
  <c r="E20" i="22" s="1"/>
  <c r="E13" i="22" s="1"/>
  <c r="E14" i="22" s="1"/>
  <c r="F16" i="22"/>
  <c r="E10" i="22"/>
  <c r="F10" i="22"/>
  <c r="F14" i="22"/>
  <c r="I16" i="22"/>
  <c r="G16" i="22"/>
  <c r="AD11" i="22"/>
  <c r="Q13" i="22"/>
  <c r="Q14" i="22" s="1"/>
  <c r="R13" i="22"/>
  <c r="R14" i="22" s="1"/>
  <c r="H10" i="22"/>
  <c r="J16" i="22"/>
  <c r="I10" i="22"/>
  <c r="I14" i="22" s="1"/>
  <c r="P16" i="22"/>
  <c r="P18" i="22" s="1"/>
  <c r="P20" i="22" s="1"/>
  <c r="P13" i="22" s="1"/>
  <c r="G13" i="22"/>
  <c r="G14" i="22" s="1"/>
  <c r="J10" i="22"/>
  <c r="J14" i="22" s="1"/>
  <c r="U13" i="22"/>
  <c r="U14" i="22" s="1"/>
  <c r="Q16" i="22"/>
  <c r="AA13" i="22"/>
  <c r="R16" i="22"/>
  <c r="AA11" i="22"/>
  <c r="P11" i="22"/>
  <c r="AC13" i="22"/>
  <c r="AD13" i="22"/>
  <c r="U16" i="22"/>
  <c r="S16" i="22"/>
  <c r="S18" i="22" s="1"/>
  <c r="S20" i="22" s="1"/>
  <c r="S13" i="22" s="1"/>
  <c r="S14" i="22" s="1"/>
  <c r="AA10" i="21"/>
  <c r="AE14" i="21"/>
  <c r="AA11" i="21"/>
  <c r="AF14" i="21"/>
  <c r="F16" i="21"/>
  <c r="E13" i="21"/>
  <c r="H16" i="21"/>
  <c r="H18" i="21" s="1"/>
  <c r="H20" i="21" s="1"/>
  <c r="H13" i="21" s="1"/>
  <c r="I16" i="21"/>
  <c r="H10" i="21"/>
  <c r="J16" i="21"/>
  <c r="I13" i="21"/>
  <c r="I14" i="21" s="1"/>
  <c r="AD10" i="21"/>
  <c r="R13" i="21"/>
  <c r="R14" i="21" s="1"/>
  <c r="T13" i="21"/>
  <c r="T14" i="21" s="1"/>
  <c r="P16" i="21"/>
  <c r="P18" i="21" s="1"/>
  <c r="P20" i="21" s="1"/>
  <c r="P13" i="21" s="1"/>
  <c r="G16" i="21"/>
  <c r="G10" i="21"/>
  <c r="J10" i="21"/>
  <c r="J14" i="21" s="1"/>
  <c r="U13" i="21"/>
  <c r="U14" i="21" s="1"/>
  <c r="Q16" i="21"/>
  <c r="G13" i="21"/>
  <c r="AA13" i="21"/>
  <c r="R16" i="21"/>
  <c r="Q10" i="21"/>
  <c r="Q14" i="21" s="1"/>
  <c r="AB13" i="21"/>
  <c r="S16" i="21"/>
  <c r="S18" i="21" s="1"/>
  <c r="S20" i="21" s="1"/>
  <c r="S13" i="21" s="1"/>
  <c r="S14" i="21" s="1"/>
  <c r="P11" i="21"/>
  <c r="AC13" i="21"/>
  <c r="AC14" i="21" s="1"/>
  <c r="T16" i="21"/>
  <c r="AD13" i="21"/>
  <c r="U16" i="21"/>
  <c r="AE14" i="20"/>
  <c r="AF13" i="20"/>
  <c r="AE16" i="20"/>
  <c r="E16" i="20"/>
  <c r="E18" i="20" s="1"/>
  <c r="E20" i="20" s="1"/>
  <c r="E13" i="20" s="1"/>
  <c r="E14" i="20" s="1"/>
  <c r="H10" i="20"/>
  <c r="E10" i="20"/>
  <c r="AD10" i="20"/>
  <c r="AD11" i="20"/>
  <c r="Q13" i="20"/>
  <c r="Q14" i="20" s="1"/>
  <c r="H16" i="20"/>
  <c r="H18" i="20" s="1"/>
  <c r="H20" i="20" s="1"/>
  <c r="H13" i="20" s="1"/>
  <c r="G10" i="20"/>
  <c r="R13" i="20"/>
  <c r="R14" i="20" s="1"/>
  <c r="I16" i="20"/>
  <c r="I13" i="20"/>
  <c r="I14" i="20" s="1"/>
  <c r="J13" i="20"/>
  <c r="J14" i="20" s="1"/>
  <c r="J16" i="20"/>
  <c r="F16" i="20"/>
  <c r="Q16" i="20"/>
  <c r="F10" i="20"/>
  <c r="F14" i="20" s="1"/>
  <c r="G13" i="20"/>
  <c r="P16" i="20"/>
  <c r="P18" i="20" s="1"/>
  <c r="P20" i="20" s="1"/>
  <c r="P13" i="20" s="1"/>
  <c r="AA13" i="20"/>
  <c r="U13" i="20"/>
  <c r="U14" i="20" s="1"/>
  <c r="P11" i="20"/>
  <c r="AA11" i="20"/>
  <c r="AA14" i="20" s="1"/>
  <c r="T13" i="20"/>
  <c r="T14" i="20" s="1"/>
  <c r="R16" i="20"/>
  <c r="AB13" i="20"/>
  <c r="AB14" i="20" s="1"/>
  <c r="S16" i="20"/>
  <c r="S18" i="20" s="1"/>
  <c r="S20" i="20" s="1"/>
  <c r="S13" i="20" s="1"/>
  <c r="AC13" i="20"/>
  <c r="AC14" i="20" s="1"/>
  <c r="T16" i="20"/>
  <c r="AB16" i="3"/>
  <c r="AD16" i="3"/>
  <c r="AD18" i="3" s="1"/>
  <c r="AD20" i="3" s="1"/>
  <c r="AD13" i="3" s="1"/>
  <c r="AD14" i="3" s="1"/>
  <c r="AA13" i="3"/>
  <c r="AF16" i="3"/>
  <c r="AC13" i="3"/>
  <c r="AC14" i="3" s="1"/>
  <c r="AB10" i="3"/>
  <c r="AB14" i="3" s="1"/>
  <c r="AC16" i="3"/>
  <c r="AE16" i="3"/>
  <c r="Q16" i="3"/>
  <c r="T16" i="3"/>
  <c r="R16" i="3"/>
  <c r="S16" i="3"/>
  <c r="S18" i="3" s="1"/>
  <c r="S20" i="3" s="1"/>
  <c r="S13" i="3" s="1"/>
  <c r="S14" i="3" s="1"/>
  <c r="P13" i="3"/>
  <c r="Q13" i="3"/>
  <c r="Q14" i="3" s="1"/>
  <c r="R13" i="3"/>
  <c r="R14" i="3" s="1"/>
  <c r="J11" i="3"/>
  <c r="I11" i="3"/>
  <c r="G11" i="3"/>
  <c r="F11" i="3"/>
  <c r="R14" i="23" l="1"/>
  <c r="AC14" i="22"/>
  <c r="AD14" i="20"/>
  <c r="AF14" i="20"/>
  <c r="AA14" i="3"/>
  <c r="AB14" i="21"/>
  <c r="AA14" i="21"/>
  <c r="AD14" i="21"/>
  <c r="E14" i="21"/>
  <c r="AC14" i="23"/>
  <c r="G14" i="21"/>
  <c r="H14" i="23"/>
  <c r="P14" i="3"/>
  <c r="P14" i="21"/>
  <c r="S14" i="23"/>
  <c r="S14" i="20"/>
  <c r="E14" i="23"/>
  <c r="AD14" i="23"/>
  <c r="AA14" i="23"/>
  <c r="P14" i="23"/>
  <c r="T14" i="23"/>
  <c r="AD14" i="22"/>
  <c r="AA14" i="22"/>
  <c r="P14" i="22"/>
  <c r="H14" i="22"/>
  <c r="H14" i="21"/>
  <c r="G14" i="20"/>
  <c r="H14" i="20"/>
  <c r="P14" i="20"/>
  <c r="H7" i="3" l="1"/>
  <c r="H11" i="3" s="1"/>
  <c r="E7" i="3"/>
  <c r="E11" i="3" s="1"/>
  <c r="E10" i="3" l="1"/>
  <c r="H12" i="3" l="1"/>
  <c r="E12" i="3"/>
  <c r="E16" i="3"/>
  <c r="E18" i="3" s="1"/>
  <c r="E20" i="3" s="1"/>
  <c r="J6" i="3"/>
  <c r="J10" i="3" s="1"/>
  <c r="I6" i="3"/>
  <c r="I10" i="3" s="1"/>
  <c r="H6" i="3"/>
  <c r="H10" i="3" s="1"/>
  <c r="G6" i="3"/>
  <c r="G10" i="3" s="1"/>
  <c r="F6" i="3"/>
  <c r="F10" i="3" s="1"/>
  <c r="F13" i="3" l="1"/>
  <c r="I16" i="3"/>
  <c r="J16" i="3"/>
  <c r="E13" i="3"/>
  <c r="E14" i="3" s="1"/>
  <c r="G13" i="3"/>
  <c r="I13" i="3"/>
  <c r="I14" i="3" s="1"/>
  <c r="G16" i="3"/>
  <c r="F16" i="3"/>
  <c r="H16" i="3"/>
  <c r="H18" i="3" s="1"/>
  <c r="H20" i="3" s="1"/>
  <c r="H13" i="3" s="1"/>
  <c r="H14" i="3" s="1"/>
  <c r="J13" i="3"/>
  <c r="G14" i="3" l="1"/>
  <c r="F14" i="3"/>
  <c r="J14" i="3"/>
</calcChain>
</file>

<file path=xl/sharedStrings.xml><?xml version="1.0" encoding="utf-8"?>
<sst xmlns="http://schemas.openxmlformats.org/spreadsheetml/2006/main" count="670" uniqueCount="151">
  <si>
    <t>מקצוע</t>
  </si>
  <si>
    <t>אחוזים</t>
  </si>
  <si>
    <t>שכר יסוד לפי צו ההרחבה</t>
  </si>
  <si>
    <t>שכר יסוד לתשלום</t>
  </si>
  <si>
    <t>חופשה</t>
  </si>
  <si>
    <t>חגים</t>
  </si>
  <si>
    <t>הבראה</t>
  </si>
  <si>
    <t>פנסיה</t>
  </si>
  <si>
    <t>פיצויי פיטורין</t>
  </si>
  <si>
    <t>קרן השתלמות</t>
  </si>
  <si>
    <t>ביטוח לאומי - האחוז ישתנה בהתאם לגובה השכר</t>
  </si>
  <si>
    <t>ראה להלן</t>
  </si>
  <si>
    <t>סה"כ עלות מעביד</t>
  </si>
  <si>
    <t>ביטוח לאומי</t>
  </si>
  <si>
    <t>השכר המבוטח - חודשי</t>
  </si>
  <si>
    <t>שקלול חודשי</t>
  </si>
  <si>
    <t>אחוז ממוצע</t>
  </si>
  <si>
    <t>מאבטח מתקדם א'- שנה ראשונה</t>
  </si>
  <si>
    <t>מאבטח מתקדם א'- שנה ראשונה - שעות נוספות 125%</t>
  </si>
  <si>
    <t>מאבטח מתקדם א'- שנה ראשונה - שעות נוספות 150%</t>
  </si>
  <si>
    <t>מאבטח מתקדם א'- שנה ראשונה - שבת וחג 150%</t>
  </si>
  <si>
    <t>מאבטח מתקדם א'- שנה ראשונה - שבת וחג - שעות נוספות 175%</t>
  </si>
  <si>
    <t>מאבטח מתקדם א'- שנה ראשונה - שבת וחג - שעות נוספות 200%</t>
  </si>
  <si>
    <t>מאבטח מתקדם א'- שנה שניה</t>
  </si>
  <si>
    <t>מאבטח מתקדם א'- שנה שניה - שעות נוספות 125%</t>
  </si>
  <si>
    <t>מאבטח מתקדם א'- שנה שניה - שעות נוספות 150%</t>
  </si>
  <si>
    <t>מאבטח מתקדם א'- שנה שניה - שבת וחג 150%</t>
  </si>
  <si>
    <t>מאבטח מתקדם א'- שנה שניה - שבת וחג - שעות נוספות 175%</t>
  </si>
  <si>
    <t>מאבטח מתקדם א'- שנה שניה - שבת וחג - שעות נוספות 200%</t>
  </si>
  <si>
    <t>מאבטח מתקדם א'- שנה שלישית</t>
  </si>
  <si>
    <t>מאבטח מתקדם א'- שנה שלישית - שעות נוספות 150%</t>
  </si>
  <si>
    <t>מאבטח מתקדם א'- שנה שלישית - שעות נוספות 125%</t>
  </si>
  <si>
    <t>מאבטח מתקדם א'- שנה שלישית - שבת וחג 150%</t>
  </si>
  <si>
    <t>מאבטח מתקדם א'- שנה שלישית - שבת וחג - שעות נוספות 175%</t>
  </si>
  <si>
    <t>מאבטח מתקדם א'- שנה שלישית - שבת וחג - שעות נוספות 200%</t>
  </si>
  <si>
    <t>מאבטח מתקדם ב' בכיר - שנה ראשונה</t>
  </si>
  <si>
    <t>מאבטח מתקדם ב' בכיר - שנה ראשונה - שעות נוספות 125%</t>
  </si>
  <si>
    <t>מאבטח מתקדם ב' בכיר - שנה ראשונה - שעות נוספות 150%</t>
  </si>
  <si>
    <t>מאבטח מתקדם ב' בכיר - שנה ראשונה - שבת וחג 150%</t>
  </si>
  <si>
    <t>מאבטח מתקדם ב' בכיר - שנה ראשונה - שבת וחג - שעות נוספות 175%</t>
  </si>
  <si>
    <t>מאבטח מתקדם ב' בכיר - שנה ראשונה - שבת וחג - שעות נוספות 200%</t>
  </si>
  <si>
    <t>מאבטח מתקדם ב' בכיר - שנה שניה</t>
  </si>
  <si>
    <t>מאבטח מתקדם ב' בכיר - שנה שניה - שעות נוספות 125%</t>
  </si>
  <si>
    <t>מאבטח מתקדם ב' בכיר - שנה שניה - שעות נוספות 150%</t>
  </si>
  <si>
    <t>מאבטח מתקדם ב' בכיר - שנה שניה - שבת וחג 150%</t>
  </si>
  <si>
    <t>מאבטח מתקדם ב' בכיר - שנה שניה - שבת וחג - שעות נוספות 175%</t>
  </si>
  <si>
    <t>מאבטח מתקדם ב' בכיר - שנה שניה - שבת וחג - שעות נוספות 200%</t>
  </si>
  <si>
    <t>מאבטח מתקדם ב' בכיר - שנה שלישית</t>
  </si>
  <si>
    <t>מאבטח מתקדם ב' בכיר - שנה שלישית - שעות נוספות 125%</t>
  </si>
  <si>
    <t>מאבטח מתקדם ב' בכיר - שנה שלישית - שעות נוספות 150%</t>
  </si>
  <si>
    <t>מאבטח מתקדם ב' בכיר - שנה שלישית - שבת וחג 150%</t>
  </si>
  <si>
    <t>מאבטח מתקדם ב' בכיר - שנה שלישית - שבת וחג - שעות נוספות 175%</t>
  </si>
  <si>
    <t>מאבטח מתקדם ב' בכיר - שנה שלישית - שבת וחג - שעות נוספות 200%</t>
  </si>
  <si>
    <t>מאבטח בסיסי או בודק בטחוני - שנה ראשונה</t>
  </si>
  <si>
    <t>מאבטח בסיסי או בודק בטחוני  - שנה ראשונה - שעות נוספות 125%</t>
  </si>
  <si>
    <t>מאבטח בסיסי או בודק בטחוני  - שנה ראשונה - שעות נוספות 150%</t>
  </si>
  <si>
    <t>מאבטח בסיסי או בודק בטחוני  - שנה ראשונה - שבת וחג 150%</t>
  </si>
  <si>
    <t>מאבטח בסיסי או בודק בטחוני  - שנה ראשונה - שבת וחג - שעות נוספות 175%</t>
  </si>
  <si>
    <t>מאבטח בסיסי או בודק בטחוני  - שנה ראשונה - שבת וחג - שעות נוספות 200%</t>
  </si>
  <si>
    <t>מאבטח בסיסי או בודק בטחוני  - שנה שניה</t>
  </si>
  <si>
    <t>מאבטח בסיסי או בודק בטחוני  - שנה שניה - שעות נוספות 125%</t>
  </si>
  <si>
    <t>מאבטח בסיסי או בודק בטחוני  - שנה שניה - שעות נוספות 150%</t>
  </si>
  <si>
    <t>מאבטח בסיסי או בודק בטחוני  - שנה שניה - שבת וחג 150%</t>
  </si>
  <si>
    <t>מאבטח בסיסי או בודק בטחוני  - שנה שניה - שבת וחג - שעות נוספות 175%</t>
  </si>
  <si>
    <t>מאבטח בסיסי או בודק בטחוני  - שנה שניה - שבת וחג - שעות נוספות 200%</t>
  </si>
  <si>
    <t>מאבטח בסיסי או בודק בטחוני  - שנה שלישית</t>
  </si>
  <si>
    <t>מאבטח בסיסי או בודק בטחוני  - שנה שלישית - שעות נוספות 125%</t>
  </si>
  <si>
    <t>מאבטח בסיסי או בודק בטחוני  - שנה שלישית - שעות נוספות 150%</t>
  </si>
  <si>
    <t>מאבטח בסיסי או בודק בטחוני  - שנה שלישית - שבת וחג 150%</t>
  </si>
  <si>
    <t>מאבטח בסיסי או בודק בטחוני  - שנה שלישית - שבת וחג - שעות נוספות 175%</t>
  </si>
  <si>
    <t>מאבטח בסיסי או בודק בטחוני  - שנה שלישית - שבת וחג - שעות נוספות 200%</t>
  </si>
  <si>
    <t>כונן וסדרן - שנה ראשונה</t>
  </si>
  <si>
    <t>כונן וסדרן  - שנה ראשונה - שעות נוספות 125%</t>
  </si>
  <si>
    <t>כונן וסדרן  - שנה ראשונה - שעות נוספות 150%</t>
  </si>
  <si>
    <t>כונן וסדרן  - שנה ראשונה - שבת וחג 150%</t>
  </si>
  <si>
    <t>כונן וסדרן  - שנה ראשונה - שבת וחג - שעות נוספות 175%</t>
  </si>
  <si>
    <t>כונן וסדרן  - שנה ראשונה - שבת וחג - שעות נוספות 200%</t>
  </si>
  <si>
    <t>כונן וסדרן  - שנה שניה</t>
  </si>
  <si>
    <t>כונן וסדרן  - שנה שניה - שעות נוספות 125%</t>
  </si>
  <si>
    <t>כונן וסדרן  - שנה שניה - שעות נוספות 150%</t>
  </si>
  <si>
    <t>כונן וסדרן  - שנה שניה - שבת וחג 150%</t>
  </si>
  <si>
    <t>כונן וסדרן - שנה שניה - שבת וחג - שעות נוספות 175%</t>
  </si>
  <si>
    <t>כונן וסדרן - שנה שניה - שבת וחג - שעות נוספות 200%</t>
  </si>
  <si>
    <t>כונן וסדרן  - שנה שלישית</t>
  </si>
  <si>
    <t>כונן וסדרן  - שנה שלישית - שעות נוספות 125%</t>
  </si>
  <si>
    <t>כונן וסדרן  - שנה שלישית - שעות נוספות 150%</t>
  </si>
  <si>
    <t>כונן וסדרן - שנה שלישית - שבת וחג 150%</t>
  </si>
  <si>
    <t>כונן וסדרן - שנה שלישית - שבת וחג - שעות נוספות 175%</t>
  </si>
  <si>
    <t>כונן וסדרן  - שנה שלישית - שבת וחג - שעות נוספות 200%</t>
  </si>
  <si>
    <t xml:space="preserve">סה"כ עלות מעביד </t>
  </si>
  <si>
    <t>מאבטח בסיסי או בודק בטחוני</t>
  </si>
  <si>
    <t>כונן וסדרן</t>
  </si>
  <si>
    <t>מאבטח שרים ב'- שנה ראשונה</t>
  </si>
  <si>
    <t>מאבטח שרים ב'- שנה ראשונה - שעות נוספות 125%</t>
  </si>
  <si>
    <t>מאבטח שרים ב'- שנה ראשונה - שעות נוספות 150%</t>
  </si>
  <si>
    <t>מאבטח שרים ב'- שנה ראשונה - שבת וחג 150%</t>
  </si>
  <si>
    <t>מאבטח שרים ב'- שנה ראשונה - שבת וחג - שעות נוספות 175%</t>
  </si>
  <si>
    <t>מאבטח שרים ב'- שנה ראשונה - שבת וחג - שעות נוספות 200%</t>
  </si>
  <si>
    <t>מאבטח שרים ב'- שנה שניה</t>
  </si>
  <si>
    <t>מאבטח שרים ב'- שנה שניה - שעות נוספות 125%</t>
  </si>
  <si>
    <t>מאבטח שרים ב'- שנה שניה - שעות נוספות 150%</t>
  </si>
  <si>
    <t>מאבטח שרים ב'- שנה שניה - שבת וחג 150%</t>
  </si>
  <si>
    <t>מאבטח שרים ב'- שנה שניה - שבת וחג - שעות נוספות 175%</t>
  </si>
  <si>
    <t>מאבטח שרים ב'- שנה שניה - שבת וחג - שעות נוספות 200%</t>
  </si>
  <si>
    <t>מאבטח שרים ב'- שנה שלישית</t>
  </si>
  <si>
    <t>מאבטח שרים ב'- שנה שלישית - שעות נוספות 125%</t>
  </si>
  <si>
    <t>מאבטח שרים ב'- שנה שלישית - שעות נוספות 150%</t>
  </si>
  <si>
    <t>מאבטח שרים ב'- שנה שלישית - שבת וחג 150%</t>
  </si>
  <si>
    <t>מאבטח שרים ב'- שנה שלישית - שבת וחג - שעות נוספות 175%</t>
  </si>
  <si>
    <t>מאבטח שרים ב'- שנה שלישית - שבת וחג - שעות נוספות 200%</t>
  </si>
  <si>
    <t>מאבטח שרים ב' - בית שר</t>
  </si>
  <si>
    <t>מאבטח מתקדם א'</t>
  </si>
  <si>
    <t>מאבטח מתקדם ב' בכיר</t>
  </si>
  <si>
    <t>מאבטח שרים ג' לשכות - שנה ראשונה</t>
  </si>
  <si>
    <t>מאבטח שרים ג' לשכות - שנה ראשונה - שעות נוספות 125%</t>
  </si>
  <si>
    <t>מאבטח שרים ג' לשכות - שנה ראשונה - שעות נוספות 150%</t>
  </si>
  <si>
    <t>מאבטח שרים ג' לשכות - שנה ראשונה - שבת וחג 150%</t>
  </si>
  <si>
    <t>מאבטח שרים ג' לשכות - שנה ראשונה - שבת וחג - שעות נוספות 175%</t>
  </si>
  <si>
    <t>מאבטח שרים ג' לשכות - שנה ראשונה - שבת וחג - שעות נוספות 200%</t>
  </si>
  <si>
    <t>מאבטח שרים ג' לשכות - שנה שניה</t>
  </si>
  <si>
    <t>מאבטח שרים ג' לשכות - שנה שניה - שעות נוספות 125%</t>
  </si>
  <si>
    <t>מאבטח שרים ג' לשכות - שנה שניה - שעות נוספות 150%</t>
  </si>
  <si>
    <t>מאבטח שרים ג' לשכות - שנה שניה - שבת וחג 150%</t>
  </si>
  <si>
    <t>מאבטח שרים ג' לשכות - שנה שניה - שבת וחג - שעות נוספות 175%</t>
  </si>
  <si>
    <t>מאבטח שרים ג' לשכות - שנה שניה - שבת וחג - שעות נוספות 200%</t>
  </si>
  <si>
    <t>מאבטח שרים ג' לשכות - שנה שלישית</t>
  </si>
  <si>
    <t>מאבטח שרים ג' לשכות - שנה שלישית - שעות נוספות 125%</t>
  </si>
  <si>
    <t>מאבטח שרים ג' לשכות - שנה שלישית - שעות נוספות 150%</t>
  </si>
  <si>
    <t>מאבטח שרים ג' לשכות - שנה שלישית - שבת וחג 150%</t>
  </si>
  <si>
    <t>מאבטח שרים ג' לשכות - שנה שלישית - שבת וחג - שעות נוספות 175%</t>
  </si>
  <si>
    <t>מאבטח שרים ג' לשכות - שנה שלישית - שבת וחג - שעות נוספות 200%</t>
  </si>
  <si>
    <t>מאבטחי שרים ג' לשכות</t>
  </si>
  <si>
    <t>מאבטח מתקדם ב' - שנה ראשונה - שעות נוספות 125%</t>
  </si>
  <si>
    <t>מאבטח מתקדם ב' - שנה ראשונה</t>
  </si>
  <si>
    <t>מאבטח מתקדם ב' - שנה ראשונה - שעות נוספות 150%</t>
  </si>
  <si>
    <t>מאבטח מתקדם ב'- שנה ראשונה - שבת וחג 150%</t>
  </si>
  <si>
    <t>מאבטח מתקדם ב' - שנה ראשונה - שבת וחג - שעות נוספות 200%</t>
  </si>
  <si>
    <t>מאבטח מתקדם ב' - שנה ראשונה - שבת וחג - שעות נוספות 175%</t>
  </si>
  <si>
    <t>מאבטח מתקדם ב' - שנה שניה</t>
  </si>
  <si>
    <t>מאבטח מתקדם ב' - שנה שניה - שעות נוספות 125%</t>
  </si>
  <si>
    <t>מאבטח מתקדם ב' - שנה שניה - שעות נוספות 150%</t>
  </si>
  <si>
    <t>מאבטח מתקדם ב'  - שנה שניה - שבת וחג 150%</t>
  </si>
  <si>
    <t>מאבטח מתקדם ב'  - שנה שניה - שבת וחג - שעות נוספות 175%</t>
  </si>
  <si>
    <t>מאבטח מתקדם ב'- שנה שניה - שבת וחג - שעות נוספות 200%</t>
  </si>
  <si>
    <t>מאבטח מתקדם ב' - שנה שלישית</t>
  </si>
  <si>
    <t>מאבטח מתקדם ב' - שנה שלישית - שעות נוספות 125%</t>
  </si>
  <si>
    <t>מאבטח מתקדם ב' - שנה שלישית - שעות נוספות 150%</t>
  </si>
  <si>
    <t>מאבטח מתקדם ב'- שנה שלישית - שבת וחג 150%</t>
  </si>
  <si>
    <t>מאבטח מתקדם ב' - שנה שלישית - שבת וחג - שעות נוספות 175%</t>
  </si>
  <si>
    <t>מאבטח מתקדם ב' - שנה שלישית - שבת וחג - שעות נוספות 200%</t>
  </si>
  <si>
    <t>מאבטח מתקדם ב'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</si>
</sst>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_(* #,##0.00_);_(* \(#,##0.00\);_(* &quot;-&quot;??_);_(@_)"/>
  </numFmts>
  <fonts count="11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  <font>
      <b/>
      <u/>
      <sz val="11"/>
      <color rgb="FFFF0000"/>
      <name val="Arial"/>
      <family val="2"/>
      <scheme val="minor"/>
    </font>
    <font>
      <b/>
      <sz val="11"/>
      <color theme="8" tint="-0.499984740745262"/>
      <name val="Arial"/>
      <family val="2"/>
      <scheme val="minor"/>
    </font>
    <font>
      <sz val="11"/>
      <color rgb="FFFF0000"/>
      <name val="Arial"/>
      <family val="2"/>
      <scheme val="minor"/>
    </font>
    <font>
      <b/>
      <u/>
      <sz val="11"/>
      <color theme="9" tint="-0.249977111117893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b/>
      <u/>
      <sz val="11"/>
      <color theme="4" tint="-0.249977111117893"/>
      <name val="Arial"/>
      <family val="2"/>
      <scheme val="minor"/>
    </font>
    <font>
      <b/>
      <u/>
      <sz val="16"/>
      <color rgb="FF7030A0"/>
      <name val="Arial"/>
      <family val="2"/>
      <scheme val="minor"/>
    </font>
    <font>
      <sz val="1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164" fontId="1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</cellStyleXfs>
  <cellXfs count="23">
    <xf numFmtId="0" fontId="0" fillId="0" borderId="0" xfId="0"/>
    <xf numFmtId="0" fontId="1" fillId="0" borderId="0" xfId="1"/>
    <xf numFmtId="0" fontId="3" fillId="0" borderId="1" xfId="1" applyFont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 wrapText="1"/>
    </xf>
    <xf numFmtId="10" fontId="4" fillId="2" borderId="1" xfId="1" applyNumberFormat="1" applyFont="1" applyFill="1" applyBorder="1" applyAlignment="1">
      <alignment horizontal="center" vertical="center" wrapText="1"/>
    </xf>
    <xf numFmtId="0" fontId="1" fillId="2" borderId="1" xfId="1" applyFill="1" applyBorder="1" applyAlignment="1">
      <alignment horizontal="center" vertical="center" wrapText="1"/>
    </xf>
    <xf numFmtId="4" fontId="1" fillId="2" borderId="1" xfId="1" applyNumberFormat="1" applyFill="1" applyBorder="1" applyAlignment="1">
      <alignment horizontal="center" vertical="center" wrapText="1"/>
    </xf>
    <xf numFmtId="10" fontId="2" fillId="2" borderId="1" xfId="1" applyNumberFormat="1" applyFont="1" applyFill="1" applyBorder="1" applyAlignment="1">
      <alignment horizontal="center" vertical="center" wrapText="1"/>
    </xf>
    <xf numFmtId="4" fontId="5" fillId="2" borderId="1" xfId="1" applyNumberFormat="1" applyFont="1" applyFill="1" applyBorder="1" applyAlignment="1">
      <alignment horizontal="center" vertical="center" wrapText="1"/>
    </xf>
    <xf numFmtId="0" fontId="5" fillId="0" borderId="0" xfId="1" applyFont="1"/>
    <xf numFmtId="0" fontId="4" fillId="2" borderId="2" xfId="1" applyFont="1" applyFill="1" applyBorder="1" applyAlignment="1">
      <alignment horizontal="center" vertical="center" wrapText="1"/>
    </xf>
    <xf numFmtId="10" fontId="6" fillId="2" borderId="1" xfId="1" applyNumberFormat="1" applyFont="1" applyFill="1" applyBorder="1" applyAlignment="1">
      <alignment horizontal="center" vertical="center" wrapText="1"/>
    </xf>
    <xf numFmtId="0" fontId="1" fillId="0" borderId="1" xfId="1" applyBorder="1"/>
    <xf numFmtId="4" fontId="1" fillId="0" borderId="1" xfId="1" applyNumberFormat="1" applyBorder="1"/>
    <xf numFmtId="10" fontId="1" fillId="0" borderId="1" xfId="1" applyNumberFormat="1" applyBorder="1"/>
    <xf numFmtId="0" fontId="4" fillId="2" borderId="2" xfId="1" applyFont="1" applyFill="1" applyBorder="1" applyAlignment="1">
      <alignment horizontal="center" vertical="center" wrapText="1"/>
    </xf>
    <xf numFmtId="4" fontId="8" fillId="2" borderId="1" xfId="1" applyNumberFormat="1" applyFont="1" applyFill="1" applyBorder="1" applyAlignment="1">
      <alignment horizontal="center" vertical="center" wrapText="1"/>
    </xf>
    <xf numFmtId="0" fontId="10" fillId="2" borderId="1" xfId="1" applyFont="1" applyFill="1" applyBorder="1" applyAlignment="1">
      <alignment horizontal="center" vertical="center" wrapText="1"/>
    </xf>
    <xf numFmtId="43" fontId="1" fillId="0" borderId="1" xfId="4" applyFont="1" applyBorder="1"/>
    <xf numFmtId="0" fontId="9" fillId="0" borderId="0" xfId="1" applyFont="1" applyAlignment="1">
      <alignment horizontal="center"/>
    </xf>
    <xf numFmtId="0" fontId="4" fillId="2" borderId="3" xfId="1" applyFont="1" applyFill="1" applyBorder="1" applyAlignment="1">
      <alignment horizontal="center" vertical="center" wrapText="1"/>
    </xf>
    <xf numFmtId="0" fontId="4" fillId="2" borderId="4" xfId="1" applyFont="1" applyFill="1" applyBorder="1" applyAlignment="1">
      <alignment horizontal="center" vertical="center" wrapText="1"/>
    </xf>
  </cellXfs>
  <cellStyles count="5">
    <cellStyle name="Comma" xfId="4" builtinId="3"/>
    <cellStyle name="Comma 2" xfId="2" xr:uid="{59BD1D20-CF0F-4478-A608-A2CD5D9A2C11}"/>
    <cellStyle name="Normal" xfId="0" builtinId="0"/>
    <cellStyle name="Normal 2" xfId="3" xr:uid="{D04032BE-44AA-4F48-92AD-79A14E13BFD9}"/>
    <cellStyle name="Normal 2 2" xfId="1" xr:uid="{440CA739-920B-47BE-9D9E-AFA5AFEA403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B8951A-749E-4FE5-9188-F3D5E04C530D}">
  <sheetPr>
    <pageSetUpPr fitToPage="1"/>
  </sheetPr>
  <dimension ref="C1:I123"/>
  <sheetViews>
    <sheetView rightToLeft="1" topLeftCell="A79" zoomScale="84" zoomScaleNormal="84" workbookViewId="0">
      <selection activeCell="G85" sqref="G85"/>
    </sheetView>
  </sheetViews>
  <sheetFormatPr defaultColWidth="9" defaultRowHeight="14.25" x14ac:dyDescent="0.2"/>
  <cols>
    <col min="1" max="2" width="9" style="1"/>
    <col min="3" max="3" width="26.125" style="1" customWidth="1"/>
    <col min="4" max="16384" width="9" style="1"/>
  </cols>
  <sheetData>
    <row r="1" spans="3:9" ht="20.25" x14ac:dyDescent="0.3">
      <c r="C1" s="20" t="s">
        <v>110</v>
      </c>
      <c r="D1" s="20"/>
      <c r="E1" s="20"/>
      <c r="F1" s="20"/>
      <c r="G1" s="20"/>
      <c r="H1" s="20"/>
      <c r="I1" s="20"/>
    </row>
    <row r="3" spans="3:9" ht="120" x14ac:dyDescent="0.2">
      <c r="C3" s="2"/>
      <c r="D3" s="3" t="s">
        <v>92</v>
      </c>
      <c r="E3" s="3" t="s">
        <v>93</v>
      </c>
      <c r="F3" s="3" t="s">
        <v>94</v>
      </c>
      <c r="G3" s="3" t="s">
        <v>95</v>
      </c>
      <c r="H3" s="3" t="s">
        <v>96</v>
      </c>
      <c r="I3" s="3" t="s">
        <v>97</v>
      </c>
    </row>
    <row r="4" spans="3:9" x14ac:dyDescent="0.2">
      <c r="C4" s="18" t="s">
        <v>3</v>
      </c>
      <c r="D4" s="7">
        <v>60</v>
      </c>
      <c r="E4" s="7">
        <v>75</v>
      </c>
      <c r="F4" s="7">
        <v>90</v>
      </c>
      <c r="G4" s="7">
        <v>90</v>
      </c>
      <c r="H4" s="7">
        <v>105</v>
      </c>
      <c r="I4" s="7">
        <v>120</v>
      </c>
    </row>
    <row r="5" spans="3:9" ht="26.25" customHeight="1" x14ac:dyDescent="0.2">
      <c r="C5" s="18" t="s">
        <v>89</v>
      </c>
      <c r="D5" s="7">
        <v>81.272118986813183</v>
      </c>
      <c r="E5" s="7">
        <v>92.222999999999999</v>
      </c>
      <c r="F5" s="7">
        <v>110.38800000000001</v>
      </c>
      <c r="G5" s="7">
        <v>117.60211898681318</v>
      </c>
      <c r="H5" s="7">
        <v>128.553</v>
      </c>
      <c r="I5" s="7">
        <v>146.71800000000002</v>
      </c>
    </row>
    <row r="7" spans="3:9" ht="120" x14ac:dyDescent="0.2">
      <c r="C7" s="2"/>
      <c r="D7" s="3" t="s">
        <v>98</v>
      </c>
      <c r="E7" s="3" t="s">
        <v>99</v>
      </c>
      <c r="F7" s="3" t="s">
        <v>100</v>
      </c>
      <c r="G7" s="3" t="s">
        <v>101</v>
      </c>
      <c r="H7" s="3" t="s">
        <v>102</v>
      </c>
      <c r="I7" s="3" t="s">
        <v>103</v>
      </c>
    </row>
    <row r="8" spans="3:9" x14ac:dyDescent="0.2">
      <c r="C8" s="18" t="s">
        <v>3</v>
      </c>
      <c r="D8" s="7">
        <v>62</v>
      </c>
      <c r="E8" s="7">
        <v>77.5</v>
      </c>
      <c r="F8" s="7">
        <v>93</v>
      </c>
      <c r="G8" s="7">
        <v>93</v>
      </c>
      <c r="H8" s="7">
        <v>108.5</v>
      </c>
      <c r="I8" s="7">
        <v>124</v>
      </c>
    </row>
    <row r="9" spans="3:9" x14ac:dyDescent="0.2">
      <c r="C9" s="18" t="s">
        <v>12</v>
      </c>
      <c r="D9" s="7">
        <v>83.860199226813194</v>
      </c>
      <c r="E9" s="7">
        <v>95.2971</v>
      </c>
      <c r="F9" s="7">
        <v>114.06759999999998</v>
      </c>
      <c r="G9" s="7">
        <v>121.40119922681319</v>
      </c>
      <c r="H9" s="7">
        <v>132.8381</v>
      </c>
      <c r="I9" s="7">
        <v>151.60860000000002</v>
      </c>
    </row>
    <row r="12" spans="3:9" ht="120" x14ac:dyDescent="0.2">
      <c r="C12" s="2"/>
      <c r="D12" s="3" t="s">
        <v>104</v>
      </c>
      <c r="E12" s="3" t="s">
        <v>105</v>
      </c>
      <c r="F12" s="3" t="s">
        <v>106</v>
      </c>
      <c r="G12" s="3" t="s">
        <v>107</v>
      </c>
      <c r="H12" s="3" t="s">
        <v>108</v>
      </c>
      <c r="I12" s="3" t="s">
        <v>109</v>
      </c>
    </row>
    <row r="13" spans="3:9" x14ac:dyDescent="0.2">
      <c r="C13" s="18" t="s">
        <v>3</v>
      </c>
      <c r="D13" s="7">
        <v>63</v>
      </c>
      <c r="E13" s="7">
        <v>78.75</v>
      </c>
      <c r="F13" s="7">
        <v>94.5</v>
      </c>
      <c r="G13" s="7">
        <v>94.5</v>
      </c>
      <c r="H13" s="7">
        <v>110.25</v>
      </c>
      <c r="I13" s="7">
        <v>126</v>
      </c>
    </row>
    <row r="14" spans="3:9" x14ac:dyDescent="0.2">
      <c r="C14" s="18" t="s">
        <v>12</v>
      </c>
      <c r="D14" s="7">
        <v>85.154239346813185</v>
      </c>
      <c r="E14" s="7">
        <v>96.834149999999994</v>
      </c>
      <c r="F14" s="7">
        <v>115.90740000000001</v>
      </c>
      <c r="G14" s="7">
        <v>123.30073934681317</v>
      </c>
      <c r="H14" s="7">
        <v>134.98065</v>
      </c>
      <c r="I14" s="7">
        <v>154.05389999999997</v>
      </c>
    </row>
    <row r="17" spans="3:9" ht="20.25" x14ac:dyDescent="0.3">
      <c r="C17" s="20" t="s">
        <v>131</v>
      </c>
      <c r="D17" s="20"/>
      <c r="E17" s="20"/>
      <c r="F17" s="20"/>
      <c r="G17" s="20"/>
      <c r="H17" s="20"/>
      <c r="I17" s="20"/>
    </row>
    <row r="19" spans="3:9" ht="135" x14ac:dyDescent="0.2">
      <c r="C19" s="2" t="s">
        <v>0</v>
      </c>
      <c r="D19" s="3" t="s">
        <v>113</v>
      </c>
      <c r="E19" s="3" t="s">
        <v>114</v>
      </c>
      <c r="F19" s="3" t="s">
        <v>115</v>
      </c>
      <c r="G19" s="3" t="s">
        <v>116</v>
      </c>
      <c r="H19" s="3" t="s">
        <v>117</v>
      </c>
      <c r="I19" s="3" t="s">
        <v>118</v>
      </c>
    </row>
    <row r="20" spans="3:9" x14ac:dyDescent="0.2">
      <c r="C20" s="18" t="s">
        <v>3</v>
      </c>
      <c r="D20" s="7">
        <v>57.5</v>
      </c>
      <c r="E20" s="7">
        <v>71.875</v>
      </c>
      <c r="F20" s="7">
        <v>86.25</v>
      </c>
      <c r="G20" s="7">
        <v>86.25</v>
      </c>
      <c r="H20" s="7">
        <v>100.625</v>
      </c>
      <c r="I20" s="7">
        <v>115</v>
      </c>
    </row>
    <row r="21" spans="3:9" x14ac:dyDescent="0.2">
      <c r="C21" s="18" t="s">
        <v>12</v>
      </c>
      <c r="D21" s="7">
        <v>78.037018686813184</v>
      </c>
      <c r="E21" s="7">
        <v>88.380375000000001</v>
      </c>
      <c r="F21" s="7">
        <v>105.7885</v>
      </c>
      <c r="G21" s="7">
        <v>112.85326868681319</v>
      </c>
      <c r="H21" s="7">
        <v>123.196625</v>
      </c>
      <c r="I21" s="7">
        <v>140.60475</v>
      </c>
    </row>
    <row r="23" spans="3:9" ht="135" x14ac:dyDescent="0.2">
      <c r="C23" s="2" t="s">
        <v>0</v>
      </c>
      <c r="D23" s="3" t="s">
        <v>119</v>
      </c>
      <c r="E23" s="3" t="s">
        <v>120</v>
      </c>
      <c r="F23" s="3" t="s">
        <v>121</v>
      </c>
      <c r="G23" s="3" t="s">
        <v>122</v>
      </c>
      <c r="H23" s="3" t="s">
        <v>123</v>
      </c>
      <c r="I23" s="3" t="s">
        <v>124</v>
      </c>
    </row>
    <row r="24" spans="3:9" x14ac:dyDescent="0.2">
      <c r="C24" s="18" t="s">
        <v>3</v>
      </c>
      <c r="D24" s="7">
        <v>59.5</v>
      </c>
      <c r="E24" s="7">
        <v>74.375</v>
      </c>
      <c r="F24" s="7">
        <v>89.25</v>
      </c>
      <c r="G24" s="7">
        <v>89.25</v>
      </c>
      <c r="H24" s="7">
        <v>104.125</v>
      </c>
      <c r="I24" s="7">
        <v>119</v>
      </c>
    </row>
    <row r="25" spans="3:9" x14ac:dyDescent="0.2">
      <c r="C25" s="18" t="s">
        <v>12</v>
      </c>
      <c r="D25" s="7">
        <v>80.62509892681318</v>
      </c>
      <c r="E25" s="7">
        <v>91.454475000000002</v>
      </c>
      <c r="F25" s="7">
        <v>109.46809999999999</v>
      </c>
      <c r="G25" s="7">
        <v>116.6523489268132</v>
      </c>
      <c r="H25" s="7">
        <v>127.481725</v>
      </c>
      <c r="I25" s="7">
        <v>145.49535</v>
      </c>
    </row>
    <row r="28" spans="3:9" ht="135" x14ac:dyDescent="0.2">
      <c r="C28" s="2" t="s">
        <v>0</v>
      </c>
      <c r="D28" s="3" t="s">
        <v>125</v>
      </c>
      <c r="E28" s="3" t="s">
        <v>126</v>
      </c>
      <c r="F28" s="3" t="s">
        <v>127</v>
      </c>
      <c r="G28" s="3" t="s">
        <v>128</v>
      </c>
      <c r="H28" s="3" t="s">
        <v>129</v>
      </c>
      <c r="I28" s="3" t="s">
        <v>130</v>
      </c>
    </row>
    <row r="29" spans="3:9" x14ac:dyDescent="0.2">
      <c r="C29" s="18" t="s">
        <v>3</v>
      </c>
      <c r="D29" s="7">
        <v>60.5</v>
      </c>
      <c r="E29" s="7">
        <v>75.625</v>
      </c>
      <c r="F29" s="7">
        <v>90.75</v>
      </c>
      <c r="G29" s="7">
        <v>90.75</v>
      </c>
      <c r="H29" s="7">
        <v>105.875</v>
      </c>
      <c r="I29" s="7">
        <v>121</v>
      </c>
    </row>
    <row r="30" spans="3:9" x14ac:dyDescent="0.2">
      <c r="C30" s="18" t="s">
        <v>12</v>
      </c>
      <c r="D30" s="7">
        <v>81.9191390468132</v>
      </c>
      <c r="E30" s="7">
        <v>92.991524999999996</v>
      </c>
      <c r="F30" s="7">
        <v>111.3079</v>
      </c>
      <c r="G30" s="7">
        <v>118.55188904681319</v>
      </c>
      <c r="H30" s="7">
        <v>129.62427500000001</v>
      </c>
      <c r="I30" s="7">
        <v>147.94064999999998</v>
      </c>
    </row>
    <row r="32" spans="3:9" ht="20.25" x14ac:dyDescent="0.3">
      <c r="C32" s="20" t="s">
        <v>111</v>
      </c>
      <c r="D32" s="20"/>
      <c r="E32" s="20"/>
      <c r="F32" s="20"/>
      <c r="G32" s="20"/>
      <c r="H32" s="20"/>
      <c r="I32" s="20"/>
    </row>
    <row r="35" spans="3:9" ht="120" x14ac:dyDescent="0.2">
      <c r="C35" s="2"/>
      <c r="D35" s="3" t="s">
        <v>17</v>
      </c>
      <c r="E35" s="3" t="s">
        <v>18</v>
      </c>
      <c r="F35" s="3" t="s">
        <v>19</v>
      </c>
      <c r="G35" s="3" t="s">
        <v>20</v>
      </c>
      <c r="H35" s="3" t="s">
        <v>21</v>
      </c>
      <c r="I35" s="3" t="s">
        <v>22</v>
      </c>
    </row>
    <row r="36" spans="3:9" x14ac:dyDescent="0.2">
      <c r="C36" s="18" t="s">
        <v>3</v>
      </c>
      <c r="D36" s="19">
        <v>59</v>
      </c>
      <c r="E36" s="19">
        <v>73.75</v>
      </c>
      <c r="F36" s="19">
        <v>88.5</v>
      </c>
      <c r="G36" s="19">
        <v>88.5</v>
      </c>
      <c r="H36" s="19">
        <v>103.25</v>
      </c>
      <c r="I36" s="19">
        <v>118</v>
      </c>
    </row>
    <row r="37" spans="3:9" x14ac:dyDescent="0.2">
      <c r="C37" s="18" t="s">
        <v>12</v>
      </c>
      <c r="D37" s="19">
        <v>79.978078866813206</v>
      </c>
      <c r="E37" s="19">
        <v>90.685950000000005</v>
      </c>
      <c r="F37" s="19">
        <v>108.54820000000001</v>
      </c>
      <c r="G37" s="19">
        <v>115.70257886681318</v>
      </c>
      <c r="H37" s="19">
        <v>126.41045</v>
      </c>
      <c r="I37" s="19">
        <v>144.27269999999999</v>
      </c>
    </row>
    <row r="41" spans="3:9" ht="120" x14ac:dyDescent="0.2">
      <c r="C41" s="2"/>
      <c r="D41" s="3" t="s">
        <v>98</v>
      </c>
      <c r="E41" s="3" t="s">
        <v>99</v>
      </c>
      <c r="F41" s="3" t="s">
        <v>100</v>
      </c>
      <c r="G41" s="3" t="s">
        <v>101</v>
      </c>
      <c r="H41" s="3" t="s">
        <v>102</v>
      </c>
      <c r="I41" s="3" t="s">
        <v>103</v>
      </c>
    </row>
    <row r="42" spans="3:9" x14ac:dyDescent="0.2">
      <c r="C42" s="18" t="s">
        <v>3</v>
      </c>
      <c r="D42" s="19">
        <v>62</v>
      </c>
      <c r="E42" s="19">
        <v>77.5</v>
      </c>
      <c r="F42" s="19">
        <v>93</v>
      </c>
      <c r="G42" s="19">
        <v>93</v>
      </c>
      <c r="H42" s="19">
        <v>108.5</v>
      </c>
      <c r="I42" s="19">
        <v>124</v>
      </c>
    </row>
    <row r="43" spans="3:9" x14ac:dyDescent="0.2">
      <c r="C43" s="18" t="s">
        <v>12</v>
      </c>
      <c r="D43" s="19">
        <v>83.860199226813194</v>
      </c>
      <c r="E43" s="19">
        <v>95.2971</v>
      </c>
      <c r="F43" s="19">
        <v>114.06759999999998</v>
      </c>
      <c r="G43" s="19">
        <v>121.40119922681319</v>
      </c>
      <c r="H43" s="19">
        <v>132.8381</v>
      </c>
      <c r="I43" s="19">
        <v>151.60860000000002</v>
      </c>
    </row>
    <row r="48" spans="3:9" ht="120" x14ac:dyDescent="0.2">
      <c r="C48" s="2"/>
      <c r="D48" s="3" t="s">
        <v>104</v>
      </c>
      <c r="E48" s="3" t="s">
        <v>105</v>
      </c>
      <c r="F48" s="3" t="s">
        <v>106</v>
      </c>
      <c r="G48" s="3" t="s">
        <v>107</v>
      </c>
      <c r="H48" s="3" t="s">
        <v>108</v>
      </c>
      <c r="I48" s="3" t="s">
        <v>109</v>
      </c>
    </row>
    <row r="49" spans="3:9" x14ac:dyDescent="0.2">
      <c r="C49" s="18" t="s">
        <v>3</v>
      </c>
      <c r="D49" s="19">
        <v>63</v>
      </c>
      <c r="E49" s="19">
        <v>78.75</v>
      </c>
      <c r="F49" s="19">
        <v>94.5</v>
      </c>
      <c r="G49" s="19">
        <v>94.5</v>
      </c>
      <c r="H49" s="19">
        <v>110.25</v>
      </c>
      <c r="I49" s="19">
        <v>126</v>
      </c>
    </row>
    <row r="50" spans="3:9" x14ac:dyDescent="0.2">
      <c r="C50" s="18" t="s">
        <v>12</v>
      </c>
      <c r="D50" s="19">
        <v>85.154239346813185</v>
      </c>
      <c r="E50" s="19">
        <v>96.834149999999994</v>
      </c>
      <c r="F50" s="19">
        <v>115.90740000000001</v>
      </c>
      <c r="G50" s="19">
        <v>123.30073934681317</v>
      </c>
      <c r="H50" s="19">
        <v>134.98065</v>
      </c>
      <c r="I50" s="19">
        <v>154.05389999999997</v>
      </c>
    </row>
    <row r="52" spans="3:9" ht="20.25" x14ac:dyDescent="0.3">
      <c r="C52" s="20" t="s">
        <v>112</v>
      </c>
      <c r="D52" s="20"/>
      <c r="E52" s="20"/>
      <c r="F52" s="20"/>
      <c r="G52" s="20"/>
      <c r="H52" s="20"/>
      <c r="I52" s="20"/>
    </row>
    <row r="54" spans="3:9" ht="135" x14ac:dyDescent="0.2">
      <c r="C54" s="2"/>
      <c r="D54" s="3" t="s">
        <v>35</v>
      </c>
      <c r="E54" s="3" t="s">
        <v>36</v>
      </c>
      <c r="F54" s="3" t="s">
        <v>37</v>
      </c>
      <c r="G54" s="3" t="s">
        <v>38</v>
      </c>
      <c r="H54" s="3" t="s">
        <v>39</v>
      </c>
      <c r="I54" s="3" t="s">
        <v>40</v>
      </c>
    </row>
    <row r="55" spans="3:9" x14ac:dyDescent="0.2">
      <c r="C55" s="18" t="s">
        <v>3</v>
      </c>
      <c r="D55" s="7">
        <v>50.5</v>
      </c>
      <c r="E55" s="7">
        <f>D55*1.25</f>
        <v>63.125</v>
      </c>
      <c r="F55" s="7">
        <f>D55*1.5</f>
        <v>75.75</v>
      </c>
      <c r="G55" s="7">
        <f>D55*1.5</f>
        <v>75.75</v>
      </c>
      <c r="H55" s="7">
        <f>D55*1.75</f>
        <v>88.375</v>
      </c>
      <c r="I55" s="7">
        <f>D55*2</f>
        <v>101</v>
      </c>
    </row>
    <row r="56" spans="3:9" x14ac:dyDescent="0.2">
      <c r="C56" s="18" t="s">
        <v>12</v>
      </c>
      <c r="D56" s="7">
        <v>68.978737846813189</v>
      </c>
      <c r="E56" s="7">
        <v>77.621025000000003</v>
      </c>
      <c r="F56" s="7">
        <v>92.909900000000007</v>
      </c>
      <c r="G56" s="7">
        <v>99.556487846813184</v>
      </c>
      <c r="H56" s="7">
        <v>108.198775</v>
      </c>
      <c r="I56" s="7">
        <v>123.48765</v>
      </c>
    </row>
    <row r="59" spans="3:9" ht="135" x14ac:dyDescent="0.2">
      <c r="C59" s="2"/>
      <c r="D59" s="3" t="s">
        <v>41</v>
      </c>
      <c r="E59" s="3" t="s">
        <v>42</v>
      </c>
      <c r="F59" s="3" t="s">
        <v>43</v>
      </c>
      <c r="G59" s="3" t="s">
        <v>44</v>
      </c>
      <c r="H59" s="3" t="s">
        <v>45</v>
      </c>
      <c r="I59" s="3" t="s">
        <v>46</v>
      </c>
    </row>
    <row r="60" spans="3:9" x14ac:dyDescent="0.2">
      <c r="C60" s="18" t="s">
        <v>3</v>
      </c>
      <c r="D60" s="7">
        <v>52.5</v>
      </c>
      <c r="E60" s="7">
        <f>D60*1.25</f>
        <v>65.625</v>
      </c>
      <c r="F60" s="7">
        <f>D60*1.5</f>
        <v>78.75</v>
      </c>
      <c r="G60" s="7">
        <f>D60*1.5</f>
        <v>78.75</v>
      </c>
      <c r="H60" s="7">
        <f>D60*1.75</f>
        <v>91.875</v>
      </c>
      <c r="I60" s="7">
        <f>D60*2</f>
        <v>105</v>
      </c>
    </row>
    <row r="61" spans="3:9" x14ac:dyDescent="0.2">
      <c r="C61" s="18" t="s">
        <v>12</v>
      </c>
      <c r="D61" s="7">
        <v>71.566818086813186</v>
      </c>
      <c r="E61" s="7">
        <v>80.69512499999999</v>
      </c>
      <c r="F61" s="7">
        <v>96.589500000000001</v>
      </c>
      <c r="G61" s="7">
        <v>103.35556808681318</v>
      </c>
      <c r="H61" s="7">
        <v>112.483875</v>
      </c>
      <c r="I61" s="7">
        <v>128.37825000000001</v>
      </c>
    </row>
    <row r="64" spans="3:9" ht="135" x14ac:dyDescent="0.2">
      <c r="C64" s="2"/>
      <c r="D64" s="3" t="s">
        <v>47</v>
      </c>
      <c r="E64" s="3" t="s">
        <v>48</v>
      </c>
      <c r="F64" s="3" t="s">
        <v>49</v>
      </c>
      <c r="G64" s="3" t="s">
        <v>50</v>
      </c>
      <c r="H64" s="3" t="s">
        <v>51</v>
      </c>
      <c r="I64" s="3" t="s">
        <v>52</v>
      </c>
    </row>
    <row r="65" spans="3:9" x14ac:dyDescent="0.2">
      <c r="C65" s="18" t="s">
        <v>3</v>
      </c>
      <c r="D65" s="7">
        <v>53.5</v>
      </c>
      <c r="E65" s="7">
        <f>D65*1.25</f>
        <v>66.875</v>
      </c>
      <c r="F65" s="7">
        <f>D65*1.5</f>
        <v>80.25</v>
      </c>
      <c r="G65" s="7">
        <f>D65*1.5</f>
        <v>80.25</v>
      </c>
      <c r="H65" s="7">
        <f>D65*1.75</f>
        <v>93.625</v>
      </c>
      <c r="I65" s="7">
        <f>D65*2</f>
        <v>107</v>
      </c>
    </row>
    <row r="66" spans="3:9" x14ac:dyDescent="0.2">
      <c r="C66" s="18" t="s">
        <v>12</v>
      </c>
      <c r="D66" s="7">
        <v>72.860858206813191</v>
      </c>
      <c r="E66" s="7">
        <v>82.232174999999998</v>
      </c>
      <c r="F66" s="7">
        <v>98.429299999999998</v>
      </c>
      <c r="G66" s="7">
        <v>105.25510820681319</v>
      </c>
      <c r="H66" s="7">
        <v>114.626425</v>
      </c>
      <c r="I66" s="7">
        <v>130.82355000000001</v>
      </c>
    </row>
    <row r="69" spans="3:9" ht="20.25" x14ac:dyDescent="0.3">
      <c r="C69" s="20" t="s">
        <v>150</v>
      </c>
      <c r="D69" s="20"/>
      <c r="E69" s="20"/>
      <c r="F69" s="20"/>
      <c r="G69" s="20"/>
      <c r="H69" s="20"/>
      <c r="I69" s="20"/>
    </row>
    <row r="71" spans="3:9" ht="120" x14ac:dyDescent="0.2">
      <c r="C71" s="2" t="s">
        <v>0</v>
      </c>
      <c r="D71" s="3" t="s">
        <v>133</v>
      </c>
      <c r="E71" s="3" t="s">
        <v>132</v>
      </c>
      <c r="F71" s="3" t="s">
        <v>134</v>
      </c>
      <c r="G71" s="3" t="s">
        <v>135</v>
      </c>
      <c r="H71" s="3" t="s">
        <v>137</v>
      </c>
      <c r="I71" s="3" t="s">
        <v>136</v>
      </c>
    </row>
    <row r="72" spans="3:9" x14ac:dyDescent="0.2">
      <c r="C72" s="18" t="s">
        <v>3</v>
      </c>
      <c r="D72" s="7">
        <v>49.5</v>
      </c>
      <c r="E72" s="7">
        <v>61.875</v>
      </c>
      <c r="F72" s="7">
        <v>74.25</v>
      </c>
      <c r="G72" s="7">
        <v>74.25</v>
      </c>
      <c r="H72" s="7">
        <v>86.625</v>
      </c>
      <c r="I72" s="7">
        <v>99</v>
      </c>
    </row>
    <row r="73" spans="3:9" x14ac:dyDescent="0.2">
      <c r="C73" s="18" t="s">
        <v>12</v>
      </c>
      <c r="D73" s="7">
        <v>67.684697726813198</v>
      </c>
      <c r="E73" s="7">
        <v>76.083974999999995</v>
      </c>
      <c r="F73" s="7">
        <v>91.070099999999996</v>
      </c>
      <c r="G73" s="7">
        <v>97.656947726813186</v>
      </c>
      <c r="H73" s="7">
        <v>106.056225</v>
      </c>
      <c r="I73" s="7">
        <v>121.04235</v>
      </c>
    </row>
    <row r="80" spans="3:9" ht="120" x14ac:dyDescent="0.2">
      <c r="C80" s="2" t="s">
        <v>0</v>
      </c>
      <c r="D80" s="3" t="s">
        <v>138</v>
      </c>
      <c r="E80" s="3" t="s">
        <v>139</v>
      </c>
      <c r="F80" s="3" t="s">
        <v>140</v>
      </c>
      <c r="G80" s="3" t="s">
        <v>141</v>
      </c>
      <c r="H80" s="3" t="s">
        <v>142</v>
      </c>
      <c r="I80" s="3" t="s">
        <v>143</v>
      </c>
    </row>
    <row r="81" spans="3:9" x14ac:dyDescent="0.2">
      <c r="C81" s="18" t="s">
        <v>3</v>
      </c>
      <c r="D81" s="7">
        <v>51.5</v>
      </c>
      <c r="E81" s="7">
        <v>64.375</v>
      </c>
      <c r="F81" s="7">
        <v>77.25</v>
      </c>
      <c r="G81" s="7">
        <v>77.25</v>
      </c>
      <c r="H81" s="7">
        <v>90.125</v>
      </c>
      <c r="I81" s="7">
        <v>103</v>
      </c>
    </row>
    <row r="82" spans="3:9" x14ac:dyDescent="0.2">
      <c r="C82" s="18" t="s">
        <v>12</v>
      </c>
      <c r="D82" s="7">
        <v>70.272777966813194</v>
      </c>
      <c r="E82" s="7">
        <v>79.158074999999997</v>
      </c>
      <c r="F82" s="7">
        <v>94.749700000000004</v>
      </c>
      <c r="G82" s="7">
        <v>101.45602796681318</v>
      </c>
      <c r="H82" s="7">
        <v>110.34132500000001</v>
      </c>
      <c r="I82" s="7">
        <v>125.93294999999999</v>
      </c>
    </row>
    <row r="85" spans="3:9" ht="120" x14ac:dyDescent="0.2">
      <c r="C85" s="2" t="s">
        <v>0</v>
      </c>
      <c r="D85" s="3" t="s">
        <v>144</v>
      </c>
      <c r="E85" s="3" t="s">
        <v>145</v>
      </c>
      <c r="F85" s="3" t="s">
        <v>146</v>
      </c>
      <c r="G85" s="3" t="s">
        <v>147</v>
      </c>
      <c r="H85" s="3" t="s">
        <v>148</v>
      </c>
      <c r="I85" s="3" t="s">
        <v>149</v>
      </c>
    </row>
    <row r="86" spans="3:9" x14ac:dyDescent="0.2">
      <c r="C86" s="18" t="s">
        <v>3</v>
      </c>
      <c r="D86" s="7">
        <v>52.5</v>
      </c>
      <c r="E86" s="7">
        <v>65.625</v>
      </c>
      <c r="F86" s="7">
        <v>78.75</v>
      </c>
      <c r="G86" s="7">
        <v>78.75</v>
      </c>
      <c r="H86" s="7">
        <v>91.875</v>
      </c>
      <c r="I86" s="7">
        <v>105</v>
      </c>
    </row>
    <row r="87" spans="3:9" x14ac:dyDescent="0.2">
      <c r="C87" s="18" t="s">
        <v>12</v>
      </c>
      <c r="D87" s="7">
        <v>71.566818086813186</v>
      </c>
      <c r="E87" s="7">
        <v>80.69512499999999</v>
      </c>
      <c r="F87" s="7">
        <v>96.589500000000001</v>
      </c>
      <c r="G87" s="7">
        <v>103.35556808681318</v>
      </c>
      <c r="H87" s="7">
        <v>112.483875</v>
      </c>
      <c r="I87" s="7">
        <v>128.37825000000001</v>
      </c>
    </row>
    <row r="92" spans="3:9" ht="20.25" x14ac:dyDescent="0.3">
      <c r="C92" s="20" t="s">
        <v>90</v>
      </c>
      <c r="D92" s="20"/>
      <c r="E92" s="20"/>
      <c r="F92" s="20"/>
      <c r="G92" s="20"/>
      <c r="H92" s="20"/>
      <c r="I92" s="20"/>
    </row>
    <row r="94" spans="3:9" ht="150" x14ac:dyDescent="0.2">
      <c r="C94" s="2" t="s">
        <v>0</v>
      </c>
      <c r="D94" s="3" t="s">
        <v>53</v>
      </c>
      <c r="E94" s="3" t="s">
        <v>54</v>
      </c>
      <c r="F94" s="3" t="s">
        <v>55</v>
      </c>
      <c r="G94" s="3" t="s">
        <v>56</v>
      </c>
      <c r="H94" s="3" t="s">
        <v>57</v>
      </c>
      <c r="I94" s="3" t="s">
        <v>58</v>
      </c>
    </row>
    <row r="95" spans="3:9" x14ac:dyDescent="0.2">
      <c r="C95" s="18" t="s">
        <v>3</v>
      </c>
      <c r="D95" s="7">
        <v>47</v>
      </c>
      <c r="E95" s="7">
        <v>58.75</v>
      </c>
      <c r="F95" s="7">
        <v>70.5</v>
      </c>
      <c r="G95" s="7">
        <v>70.5</v>
      </c>
      <c r="H95" s="7">
        <v>82.25</v>
      </c>
      <c r="I95" s="7">
        <v>94</v>
      </c>
    </row>
    <row r="96" spans="3:9" x14ac:dyDescent="0.2">
      <c r="C96" s="18" t="s">
        <v>12</v>
      </c>
      <c r="D96" s="7">
        <v>64.449597426813185</v>
      </c>
      <c r="E96" s="7">
        <v>72.241349999999997</v>
      </c>
      <c r="F96" s="7">
        <v>86.470600000000005</v>
      </c>
      <c r="G96" s="7">
        <v>92.908097426813185</v>
      </c>
      <c r="H96" s="7">
        <v>100.69985000000001</v>
      </c>
      <c r="I96" s="7">
        <v>114.92910000000001</v>
      </c>
    </row>
    <row r="99" spans="3:9" ht="150" x14ac:dyDescent="0.2">
      <c r="C99" s="2" t="s">
        <v>0</v>
      </c>
      <c r="D99" s="3" t="s">
        <v>59</v>
      </c>
      <c r="E99" s="3" t="s">
        <v>60</v>
      </c>
      <c r="F99" s="3" t="s">
        <v>61</v>
      </c>
      <c r="G99" s="3" t="s">
        <v>62</v>
      </c>
      <c r="H99" s="3" t="s">
        <v>63</v>
      </c>
      <c r="I99" s="3" t="s">
        <v>64</v>
      </c>
    </row>
    <row r="100" spans="3:9" x14ac:dyDescent="0.2">
      <c r="C100" s="18" t="s">
        <v>3</v>
      </c>
      <c r="D100" s="7">
        <v>49</v>
      </c>
      <c r="E100" s="7">
        <v>61.25</v>
      </c>
      <c r="F100" s="7">
        <v>73.5</v>
      </c>
      <c r="G100" s="7">
        <v>73.5</v>
      </c>
      <c r="H100" s="7">
        <v>85.75</v>
      </c>
      <c r="I100" s="7">
        <v>98</v>
      </c>
    </row>
    <row r="101" spans="3:9" x14ac:dyDescent="0.2">
      <c r="C101" s="18" t="s">
        <v>12</v>
      </c>
      <c r="D101" s="7">
        <v>67.037677666813195</v>
      </c>
      <c r="E101" s="7">
        <v>75.315449999999998</v>
      </c>
      <c r="F101" s="7">
        <v>90.150199999999998</v>
      </c>
      <c r="G101" s="7">
        <v>96.707177666813195</v>
      </c>
      <c r="H101" s="7">
        <v>104.98495</v>
      </c>
      <c r="I101" s="7">
        <v>119.81969999999998</v>
      </c>
    </row>
    <row r="104" spans="3:9" ht="150" x14ac:dyDescent="0.2">
      <c r="C104" s="2" t="s">
        <v>0</v>
      </c>
      <c r="D104" s="3" t="s">
        <v>65</v>
      </c>
      <c r="E104" s="3" t="s">
        <v>66</v>
      </c>
      <c r="F104" s="3" t="s">
        <v>67</v>
      </c>
      <c r="G104" s="3" t="s">
        <v>68</v>
      </c>
      <c r="H104" s="3" t="s">
        <v>69</v>
      </c>
      <c r="I104" s="3" t="s">
        <v>70</v>
      </c>
    </row>
    <row r="105" spans="3:9" x14ac:dyDescent="0.2">
      <c r="C105" s="18" t="s">
        <v>3</v>
      </c>
      <c r="D105" s="7">
        <v>50</v>
      </c>
      <c r="E105" s="7">
        <v>62.5</v>
      </c>
      <c r="F105" s="7">
        <v>75</v>
      </c>
      <c r="G105" s="7">
        <v>75</v>
      </c>
      <c r="H105" s="7">
        <v>87.5</v>
      </c>
      <c r="I105" s="7">
        <v>100</v>
      </c>
    </row>
    <row r="106" spans="3:9" x14ac:dyDescent="0.2">
      <c r="C106" s="18" t="s">
        <v>12</v>
      </c>
      <c r="D106" s="7">
        <v>68.331717786813186</v>
      </c>
      <c r="E106" s="7">
        <v>76.852500000000006</v>
      </c>
      <c r="F106" s="7">
        <v>91.990000000000009</v>
      </c>
      <c r="G106" s="7">
        <v>98.606717786813192</v>
      </c>
      <c r="H106" s="7">
        <v>107.12750000000001</v>
      </c>
      <c r="I106" s="7">
        <v>122.265</v>
      </c>
    </row>
    <row r="109" spans="3:9" ht="20.25" x14ac:dyDescent="0.3">
      <c r="C109" s="20" t="s">
        <v>91</v>
      </c>
      <c r="D109" s="20"/>
      <c r="E109" s="20"/>
      <c r="F109" s="20"/>
      <c r="G109" s="20"/>
      <c r="H109" s="20"/>
      <c r="I109" s="20"/>
    </row>
    <row r="111" spans="3:9" ht="105" x14ac:dyDescent="0.2">
      <c r="C111" s="2" t="s">
        <v>0</v>
      </c>
      <c r="D111" s="3" t="s">
        <v>71</v>
      </c>
      <c r="E111" s="3" t="s">
        <v>72</v>
      </c>
      <c r="F111" s="3" t="s">
        <v>73</v>
      </c>
      <c r="G111" s="3" t="s">
        <v>74</v>
      </c>
      <c r="H111" s="3" t="s">
        <v>75</v>
      </c>
      <c r="I111" s="3" t="s">
        <v>76</v>
      </c>
    </row>
    <row r="112" spans="3:9" x14ac:dyDescent="0.2">
      <c r="C112" s="18" t="s">
        <v>3</v>
      </c>
      <c r="D112" s="7">
        <v>46</v>
      </c>
      <c r="E112" s="7">
        <v>57.5</v>
      </c>
      <c r="F112" s="7">
        <v>69</v>
      </c>
      <c r="G112" s="7">
        <v>69</v>
      </c>
      <c r="H112" s="7">
        <v>80.5</v>
      </c>
      <c r="I112" s="7">
        <v>92</v>
      </c>
    </row>
    <row r="113" spans="3:9" x14ac:dyDescent="0.2">
      <c r="C113" s="18" t="s">
        <v>12</v>
      </c>
      <c r="D113" s="7">
        <v>63.155557306813179</v>
      </c>
      <c r="E113" s="7">
        <v>70.704300000000003</v>
      </c>
      <c r="F113" s="7">
        <v>84.630799999999994</v>
      </c>
      <c r="G113" s="7">
        <v>91.008557306813188</v>
      </c>
      <c r="H113" s="7">
        <v>98.557299999999984</v>
      </c>
      <c r="I113" s="7">
        <v>112.48380000000002</v>
      </c>
    </row>
    <row r="116" spans="3:9" ht="105" x14ac:dyDescent="0.2">
      <c r="C116" s="2" t="s">
        <v>0</v>
      </c>
      <c r="D116" s="3" t="s">
        <v>77</v>
      </c>
      <c r="E116" s="3" t="s">
        <v>78</v>
      </c>
      <c r="F116" s="3" t="s">
        <v>79</v>
      </c>
      <c r="G116" s="3" t="s">
        <v>80</v>
      </c>
      <c r="H116" s="3" t="s">
        <v>81</v>
      </c>
      <c r="I116" s="3" t="s">
        <v>82</v>
      </c>
    </row>
    <row r="117" spans="3:9" x14ac:dyDescent="0.2">
      <c r="C117" s="18" t="s">
        <v>3</v>
      </c>
      <c r="D117" s="7">
        <v>48</v>
      </c>
      <c r="E117" s="7">
        <v>60</v>
      </c>
      <c r="F117" s="7">
        <v>72</v>
      </c>
      <c r="G117" s="7">
        <v>72</v>
      </c>
      <c r="H117" s="7">
        <v>84</v>
      </c>
      <c r="I117" s="7">
        <v>96</v>
      </c>
    </row>
    <row r="118" spans="3:9" x14ac:dyDescent="0.2">
      <c r="C118" s="18" t="s">
        <v>12</v>
      </c>
      <c r="D118" s="7">
        <v>65.74363754681319</v>
      </c>
      <c r="E118" s="7">
        <v>73.778400000000005</v>
      </c>
      <c r="F118" s="7">
        <v>88.310400000000001</v>
      </c>
      <c r="G118" s="7">
        <v>94.807637546813197</v>
      </c>
      <c r="H118" s="7">
        <v>102.8424</v>
      </c>
      <c r="I118" s="7">
        <v>117.37440000000001</v>
      </c>
    </row>
    <row r="121" spans="3:9" ht="105" x14ac:dyDescent="0.2">
      <c r="C121" s="2" t="s">
        <v>0</v>
      </c>
      <c r="D121" s="3" t="s">
        <v>83</v>
      </c>
      <c r="E121" s="3" t="s">
        <v>84</v>
      </c>
      <c r="F121" s="3" t="s">
        <v>85</v>
      </c>
      <c r="G121" s="3" t="s">
        <v>86</v>
      </c>
      <c r="H121" s="3" t="s">
        <v>87</v>
      </c>
      <c r="I121" s="3" t="s">
        <v>88</v>
      </c>
    </row>
    <row r="122" spans="3:9" x14ac:dyDescent="0.2">
      <c r="C122" s="18" t="s">
        <v>3</v>
      </c>
      <c r="D122" s="7">
        <v>49</v>
      </c>
      <c r="E122" s="7">
        <v>61.25</v>
      </c>
      <c r="F122" s="7">
        <v>73.5</v>
      </c>
      <c r="G122" s="7">
        <v>73.5</v>
      </c>
      <c r="H122" s="7">
        <v>85.75</v>
      </c>
      <c r="I122" s="7">
        <v>98</v>
      </c>
    </row>
    <row r="123" spans="3:9" x14ac:dyDescent="0.2">
      <c r="C123" s="18" t="s">
        <v>12</v>
      </c>
      <c r="D123" s="7">
        <v>67.037677666813195</v>
      </c>
      <c r="E123" s="7">
        <v>75.315449999999998</v>
      </c>
      <c r="F123" s="7">
        <v>90.150199999999998</v>
      </c>
      <c r="G123" s="7">
        <v>96.707177666813195</v>
      </c>
      <c r="H123" s="7">
        <v>104.98495</v>
      </c>
      <c r="I123" s="7">
        <v>119.81969999999998</v>
      </c>
    </row>
  </sheetData>
  <sheetProtection algorithmName="SHA-512" hashValue="y78XEMnEb3wJER8w88EE9ldurdITIDaRGBiEKACBH+hlb/6w4GZEl5Jr7uCLG8QpV8RczEzjDzrQBSS+hN4wBQ==" saltValue="8wcD9PSr7Jo3OgDE7K4ytQ==" spinCount="100000" sheet="1" objects="1" scenarios="1"/>
  <mergeCells count="7">
    <mergeCell ref="C1:I1"/>
    <mergeCell ref="C52:I52"/>
    <mergeCell ref="C92:I92"/>
    <mergeCell ref="C109:I109"/>
    <mergeCell ref="C32:I32"/>
    <mergeCell ref="C17:I17"/>
    <mergeCell ref="C69:I69"/>
  </mergeCells>
  <pageMargins left="0.25" right="0.25" top="0.75" bottom="0.75" header="0.3" footer="0.3"/>
  <pageSetup paperSize="9" scale="4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D198D2-66F1-4FD4-82B2-84E9E0E14008}">
  <sheetPr>
    <pageSetUpPr fitToPage="1"/>
  </sheetPr>
  <dimension ref="C3:AF20"/>
  <sheetViews>
    <sheetView rightToLeft="1" topLeftCell="C1" zoomScale="84" zoomScaleNormal="84" workbookViewId="0">
      <selection activeCell="Q4" sqref="Q4"/>
    </sheetView>
  </sheetViews>
  <sheetFormatPr defaultColWidth="9" defaultRowHeight="14.25" x14ac:dyDescent="0.2"/>
  <cols>
    <col min="1" max="16384" width="9" style="1"/>
  </cols>
  <sheetData>
    <row r="3" spans="3:32" ht="120" x14ac:dyDescent="0.2">
      <c r="C3" s="2" t="s">
        <v>0</v>
      </c>
      <c r="D3" s="2" t="s">
        <v>1</v>
      </c>
      <c r="E3" s="3" t="s">
        <v>92</v>
      </c>
      <c r="F3" s="3" t="s">
        <v>93</v>
      </c>
      <c r="G3" s="3" t="s">
        <v>94</v>
      </c>
      <c r="H3" s="3" t="s">
        <v>95</v>
      </c>
      <c r="I3" s="3" t="s">
        <v>96</v>
      </c>
      <c r="J3" s="3" t="s">
        <v>97</v>
      </c>
      <c r="N3" s="2" t="s">
        <v>0</v>
      </c>
      <c r="O3" s="2" t="s">
        <v>1</v>
      </c>
      <c r="P3" s="3" t="s">
        <v>98</v>
      </c>
      <c r="Q3" s="3" t="s">
        <v>99</v>
      </c>
      <c r="R3" s="3" t="s">
        <v>100</v>
      </c>
      <c r="S3" s="3" t="s">
        <v>101</v>
      </c>
      <c r="T3" s="3" t="s">
        <v>102</v>
      </c>
      <c r="U3" s="3" t="s">
        <v>103</v>
      </c>
      <c r="Y3" s="2" t="s">
        <v>0</v>
      </c>
      <c r="Z3" s="2" t="s">
        <v>1</v>
      </c>
      <c r="AA3" s="3" t="s">
        <v>104</v>
      </c>
      <c r="AB3" s="3" t="s">
        <v>105</v>
      </c>
      <c r="AC3" s="3" t="s">
        <v>106</v>
      </c>
      <c r="AD3" s="3" t="s">
        <v>107</v>
      </c>
      <c r="AE3" s="3" t="s">
        <v>108</v>
      </c>
      <c r="AF3" s="3" t="s">
        <v>109</v>
      </c>
    </row>
    <row r="4" spans="3:32" ht="45" x14ac:dyDescent="0.2">
      <c r="C4" s="4" t="s">
        <v>2</v>
      </c>
      <c r="D4" s="5"/>
      <c r="E4" s="6">
        <v>37.76</v>
      </c>
      <c r="F4" s="6">
        <v>37.76</v>
      </c>
      <c r="G4" s="6">
        <v>37.76</v>
      </c>
      <c r="H4" s="6">
        <v>37.76</v>
      </c>
      <c r="I4" s="6">
        <v>37.76</v>
      </c>
      <c r="J4" s="6">
        <v>37.76</v>
      </c>
      <c r="N4" s="4" t="s">
        <v>2</v>
      </c>
      <c r="O4" s="5"/>
      <c r="P4" s="6">
        <v>37.76</v>
      </c>
      <c r="Q4" s="6">
        <v>37.76</v>
      </c>
      <c r="R4" s="6">
        <v>37.76</v>
      </c>
      <c r="S4" s="6">
        <v>37.76</v>
      </c>
      <c r="T4" s="6">
        <v>37.76</v>
      </c>
      <c r="U4" s="6">
        <v>37.76</v>
      </c>
      <c r="Y4" s="4" t="s">
        <v>2</v>
      </c>
      <c r="Z4" s="5"/>
      <c r="AA4" s="6">
        <v>37.76</v>
      </c>
      <c r="AB4" s="6">
        <v>37.76</v>
      </c>
      <c r="AC4" s="6">
        <v>37.76</v>
      </c>
      <c r="AD4" s="6">
        <v>37.76</v>
      </c>
      <c r="AE4" s="6">
        <v>37.76</v>
      </c>
      <c r="AF4" s="6">
        <v>37.76</v>
      </c>
    </row>
    <row r="5" spans="3:32" ht="15" x14ac:dyDescent="0.2">
      <c r="C5" s="4"/>
      <c r="D5" s="5"/>
      <c r="E5" s="6"/>
      <c r="F5" s="6"/>
      <c r="G5" s="6"/>
      <c r="H5" s="6"/>
      <c r="I5" s="6"/>
      <c r="J5" s="6"/>
      <c r="N5" s="4"/>
      <c r="O5" s="5"/>
      <c r="P5" s="6"/>
      <c r="Q5" s="6"/>
      <c r="R5" s="6"/>
      <c r="S5" s="6"/>
      <c r="T5" s="6"/>
      <c r="U5" s="6"/>
      <c r="Y5" s="4"/>
      <c r="Z5" s="5"/>
      <c r="AA5" s="6"/>
      <c r="AB5" s="6"/>
      <c r="AC5" s="6"/>
      <c r="AD5" s="6"/>
      <c r="AE5" s="6"/>
      <c r="AF5" s="6"/>
    </row>
    <row r="6" spans="3:32" ht="30" x14ac:dyDescent="0.2">
      <c r="C6" s="4" t="s">
        <v>3</v>
      </c>
      <c r="D6" s="5"/>
      <c r="E6" s="7">
        <v>60</v>
      </c>
      <c r="F6" s="7">
        <f>E6*1.25</f>
        <v>75</v>
      </c>
      <c r="G6" s="7">
        <f>E6*1.5</f>
        <v>90</v>
      </c>
      <c r="H6" s="7">
        <f>E6*1.5</f>
        <v>90</v>
      </c>
      <c r="I6" s="7">
        <f>E6*1.75</f>
        <v>105</v>
      </c>
      <c r="J6" s="7">
        <f>E6*2</f>
        <v>120</v>
      </c>
      <c r="N6" s="4" t="s">
        <v>3</v>
      </c>
      <c r="O6" s="5"/>
      <c r="P6" s="7">
        <v>62</v>
      </c>
      <c r="Q6" s="7">
        <f>P6*1.25</f>
        <v>77.5</v>
      </c>
      <c r="R6" s="7">
        <f>P6*1.5</f>
        <v>93</v>
      </c>
      <c r="S6" s="7">
        <f>P6*1.5</f>
        <v>93</v>
      </c>
      <c r="T6" s="7">
        <f>P6*1.75</f>
        <v>108.5</v>
      </c>
      <c r="U6" s="7">
        <f>P6*2</f>
        <v>124</v>
      </c>
      <c r="Y6" s="4" t="s">
        <v>3</v>
      </c>
      <c r="Z6" s="5"/>
      <c r="AA6" s="7">
        <v>63</v>
      </c>
      <c r="AB6" s="7">
        <f>AA6*1.25</f>
        <v>78.75</v>
      </c>
      <c r="AC6" s="7">
        <f>AA6*1.5</f>
        <v>94.5</v>
      </c>
      <c r="AD6" s="7">
        <f>AA6*1.5</f>
        <v>94.5</v>
      </c>
      <c r="AE6" s="7">
        <f>AA6*1.75</f>
        <v>110.25</v>
      </c>
      <c r="AF6" s="7">
        <f>AA6*2</f>
        <v>126</v>
      </c>
    </row>
    <row r="7" spans="3:32" ht="15" x14ac:dyDescent="0.2">
      <c r="C7" s="4" t="s">
        <v>4</v>
      </c>
      <c r="D7" s="5">
        <v>4.8399999999999999E-2</v>
      </c>
      <c r="E7" s="7">
        <f>$D$7*E6</f>
        <v>2.9039999999999999</v>
      </c>
      <c r="F7" s="7"/>
      <c r="G7" s="7"/>
      <c r="H7" s="7">
        <f>$D$7*E6</f>
        <v>2.9039999999999999</v>
      </c>
      <c r="I7" s="7"/>
      <c r="J7" s="7"/>
      <c r="N7" s="4" t="s">
        <v>4</v>
      </c>
      <c r="O7" s="5">
        <v>4.8399999999999999E-2</v>
      </c>
      <c r="P7" s="7">
        <f>$D$7*P6</f>
        <v>3.0007999999999999</v>
      </c>
      <c r="Q7" s="7"/>
      <c r="R7" s="7"/>
      <c r="S7" s="7">
        <f>$D$7*P6</f>
        <v>3.0007999999999999</v>
      </c>
      <c r="T7" s="7"/>
      <c r="U7" s="7"/>
      <c r="Y7" s="4" t="s">
        <v>4</v>
      </c>
      <c r="Z7" s="5">
        <v>4.8399999999999999E-2</v>
      </c>
      <c r="AA7" s="7">
        <f>$D$7*AA6</f>
        <v>3.0491999999999999</v>
      </c>
      <c r="AB7" s="7"/>
      <c r="AC7" s="7"/>
      <c r="AD7" s="7">
        <f>$D$7*AA6</f>
        <v>3.0491999999999999</v>
      </c>
      <c r="AE7" s="7"/>
      <c r="AF7" s="7"/>
    </row>
    <row r="8" spans="3:32" ht="15" x14ac:dyDescent="0.2">
      <c r="C8" s="4" t="s">
        <v>5</v>
      </c>
      <c r="D8" s="5"/>
      <c r="E8" s="7"/>
      <c r="F8" s="7"/>
      <c r="G8" s="7"/>
      <c r="H8" s="7"/>
      <c r="I8" s="7"/>
      <c r="J8" s="7"/>
      <c r="N8" s="4" t="s">
        <v>5</v>
      </c>
      <c r="O8" s="5"/>
      <c r="P8" s="7"/>
      <c r="Q8" s="7"/>
      <c r="R8" s="7"/>
      <c r="S8" s="7"/>
      <c r="T8" s="7"/>
      <c r="U8" s="7"/>
      <c r="Y8" s="4" t="s">
        <v>5</v>
      </c>
      <c r="Z8" s="5"/>
      <c r="AA8" s="7"/>
      <c r="AB8" s="7"/>
      <c r="AC8" s="7"/>
      <c r="AD8" s="7"/>
      <c r="AE8" s="7"/>
      <c r="AF8" s="7"/>
    </row>
    <row r="9" spans="3:32" s="10" customFormat="1" ht="15" x14ac:dyDescent="0.2">
      <c r="C9" s="4" t="s">
        <v>6</v>
      </c>
      <c r="D9" s="8"/>
      <c r="E9" s="7">
        <v>1.69</v>
      </c>
      <c r="F9" s="7"/>
      <c r="G9" s="7"/>
      <c r="H9" s="7">
        <v>1.69</v>
      </c>
      <c r="I9" s="9"/>
      <c r="J9" s="9"/>
      <c r="N9" s="4" t="s">
        <v>6</v>
      </c>
      <c r="O9" s="8"/>
      <c r="P9" s="7">
        <v>1.69</v>
      </c>
      <c r="Q9" s="7"/>
      <c r="R9" s="7"/>
      <c r="S9" s="7">
        <v>1.69</v>
      </c>
      <c r="T9" s="9"/>
      <c r="U9" s="9"/>
      <c r="Y9" s="4" t="s">
        <v>6</v>
      </c>
      <c r="Z9" s="8"/>
      <c r="AA9" s="7">
        <v>1.69</v>
      </c>
      <c r="AB9" s="7"/>
      <c r="AC9" s="7"/>
      <c r="AD9" s="7">
        <v>1.69</v>
      </c>
      <c r="AE9" s="9"/>
      <c r="AF9" s="9"/>
    </row>
    <row r="10" spans="3:32" ht="15" x14ac:dyDescent="0.2">
      <c r="C10" s="16" t="s">
        <v>7</v>
      </c>
      <c r="D10" s="5">
        <v>7.4999999999999997E-2</v>
      </c>
      <c r="E10" s="7">
        <f>(E6+E7+E8+E9)*$D$10</f>
        <v>4.844549999999999</v>
      </c>
      <c r="F10" s="7">
        <f>(F6+F7+F8+F9)*$D$10</f>
        <v>5.625</v>
      </c>
      <c r="G10" s="7">
        <f t="shared" ref="G10:J10" si="0">(G6+G7+G8+G9)*$D$10</f>
        <v>6.75</v>
      </c>
      <c r="H10" s="7">
        <f t="shared" si="0"/>
        <v>7.094549999999999</v>
      </c>
      <c r="I10" s="7">
        <f t="shared" si="0"/>
        <v>7.875</v>
      </c>
      <c r="J10" s="7">
        <f t="shared" si="0"/>
        <v>9</v>
      </c>
      <c r="N10" s="16" t="s">
        <v>7</v>
      </c>
      <c r="O10" s="5">
        <v>7.4999999999999997E-2</v>
      </c>
      <c r="P10" s="7">
        <f>(P6+P7+P8+P9)*$D$10</f>
        <v>5.0018099999999999</v>
      </c>
      <c r="Q10" s="7">
        <f>(Q6+Q7+Q8+Q9)*$D$10</f>
        <v>5.8125</v>
      </c>
      <c r="R10" s="7">
        <f t="shared" ref="R10:U10" si="1">(R6+R7+R8+R9)*$D$10</f>
        <v>6.9749999999999996</v>
      </c>
      <c r="S10" s="7">
        <f t="shared" si="1"/>
        <v>7.3268099999999992</v>
      </c>
      <c r="T10" s="7">
        <f t="shared" si="1"/>
        <v>8.1374999999999993</v>
      </c>
      <c r="U10" s="7">
        <f t="shared" si="1"/>
        <v>9.2999999999999989</v>
      </c>
      <c r="Y10" s="16" t="s">
        <v>7</v>
      </c>
      <c r="Z10" s="5">
        <v>7.4999999999999997E-2</v>
      </c>
      <c r="AA10" s="7">
        <f>(AA6+AA7+AA8+AA9)*$D$10</f>
        <v>5.0804399999999994</v>
      </c>
      <c r="AB10" s="7">
        <f>(AB6+AB7+AB8+AB9)*$D$10</f>
        <v>5.90625</v>
      </c>
      <c r="AC10" s="7">
        <f t="shared" ref="AC10:AF10" si="2">(AC6+AC7+AC8+AC9)*$D$10</f>
        <v>7.0874999999999995</v>
      </c>
      <c r="AD10" s="7">
        <f t="shared" si="2"/>
        <v>7.4429399999999992</v>
      </c>
      <c r="AE10" s="7">
        <f t="shared" si="2"/>
        <v>8.2687499999999989</v>
      </c>
      <c r="AF10" s="7">
        <f t="shared" si="2"/>
        <v>9.4499999999999993</v>
      </c>
    </row>
    <row r="11" spans="3:32" ht="30" x14ac:dyDescent="0.2">
      <c r="C11" s="16" t="s">
        <v>8</v>
      </c>
      <c r="D11" s="5">
        <v>8.3299999999999999E-2</v>
      </c>
      <c r="E11" s="7">
        <f>(E6+E7+E8+E9)*$D$11</f>
        <v>5.3806801999999996</v>
      </c>
      <c r="F11" s="7">
        <f>(E6+F7+F8+F9)*$D$11+0.06*0.25*E6</f>
        <v>5.8979999999999997</v>
      </c>
      <c r="G11" s="7">
        <f>(E6+G7+G8+G9)*$D$11+0.06*0.5*E6</f>
        <v>6.798</v>
      </c>
      <c r="H11" s="7">
        <f>(E6+H7+H8+H9)*$D$11+E6*0.06*0.5</f>
        <v>7.1806801999999994</v>
      </c>
      <c r="I11" s="7">
        <f>(E6+I7+I8+I9)*$D$11+E6*0.06*0.75</f>
        <v>7.6980000000000004</v>
      </c>
      <c r="J11" s="7">
        <f>(E6+J7+J8+J9)*$D$11+E6*0.06</f>
        <v>8.597999999999999</v>
      </c>
      <c r="N11" s="16" t="s">
        <v>8</v>
      </c>
      <c r="O11" s="5">
        <v>8.3299999999999999E-2</v>
      </c>
      <c r="P11" s="7">
        <f>(P6+P7+P8+P9)*$D$11</f>
        <v>5.5553436399999994</v>
      </c>
      <c r="Q11" s="7">
        <f>(P6+Q7+Q8+Q9)*$D$11+0.06*0.25*P6</f>
        <v>6.0945999999999998</v>
      </c>
      <c r="R11" s="7">
        <f>(P6+R7+R8+R9)*$D$11+0.06*0.5*P6</f>
        <v>7.0245999999999995</v>
      </c>
      <c r="S11" s="7">
        <f>(P6+S7+S8+S9)*$D$11+P6*0.06*0.5</f>
        <v>7.4153436399999997</v>
      </c>
      <c r="T11" s="7">
        <f>(P6+T7+T8+T9)*$D$11+P6*0.06*0.75</f>
        <v>7.9546000000000001</v>
      </c>
      <c r="U11" s="7">
        <f>(P6+U7+U8+U9)*$D$11+P6*0.06</f>
        <v>8.8845999999999989</v>
      </c>
      <c r="Y11" s="16" t="s">
        <v>8</v>
      </c>
      <c r="Z11" s="5">
        <v>8.3299999999999999E-2</v>
      </c>
      <c r="AA11" s="7">
        <f>(AA6+AA7+AA8+AA9)*$D$11</f>
        <v>5.6426753599999993</v>
      </c>
      <c r="AB11" s="7">
        <f>(AA6+AB7+AB8+AB9)*$D$11+0.06*0.25*AA6</f>
        <v>6.1928999999999998</v>
      </c>
      <c r="AC11" s="7">
        <f>(AA6+AC7+AC8+AC9)*$D$11+0.06*0.5*AA6</f>
        <v>7.1378999999999992</v>
      </c>
      <c r="AD11" s="7">
        <f>(AA6+AD7+AD8+AD9)*$D$11+AA6*0.06*0.5</f>
        <v>7.5326753599999989</v>
      </c>
      <c r="AE11" s="7">
        <f>(AA6+AE7+AE8+AE9)*$D$11+AA6*0.06*0.75</f>
        <v>8.0828999999999986</v>
      </c>
      <c r="AF11" s="7">
        <f>(AA6+AF7+AF8+AF9)*$D$11+AA6*0.06</f>
        <v>9.0278999999999989</v>
      </c>
    </row>
    <row r="12" spans="3:32" ht="30" x14ac:dyDescent="0.2">
      <c r="C12" s="16" t="s">
        <v>9</v>
      </c>
      <c r="D12" s="5">
        <v>7.4999999999999997E-2</v>
      </c>
      <c r="E12" s="7">
        <f>34.32*0.075*(1+0.0484)+1.63*0.075</f>
        <v>2.8208316</v>
      </c>
      <c r="F12" s="7"/>
      <c r="G12" s="7"/>
      <c r="H12" s="7">
        <f>34.32*0.075*(1+0.0484)+1.63*0.075</f>
        <v>2.8208316</v>
      </c>
      <c r="I12" s="7"/>
      <c r="J12" s="7"/>
      <c r="N12" s="16" t="s">
        <v>9</v>
      </c>
      <c r="O12" s="5">
        <v>7.4999999999999997E-2</v>
      </c>
      <c r="P12" s="7">
        <f>34.32*0.075*(1+0.0484)+1.63*0.075</f>
        <v>2.8208316</v>
      </c>
      <c r="Q12" s="7"/>
      <c r="R12" s="7"/>
      <c r="S12" s="7">
        <f>34.32*0.075*(1+0.0484)+1.63*0.075</f>
        <v>2.8208316</v>
      </c>
      <c r="T12" s="7"/>
      <c r="U12" s="7"/>
      <c r="Y12" s="16" t="s">
        <v>9</v>
      </c>
      <c r="Z12" s="5">
        <v>7.4999999999999997E-2</v>
      </c>
      <c r="AA12" s="7">
        <f>34.32*0.075*(1+0.0484)+1.63*0.075</f>
        <v>2.8208316</v>
      </c>
      <c r="AB12" s="7"/>
      <c r="AC12" s="7"/>
      <c r="AD12" s="7">
        <f>34.32*0.075*(1+0.0484)+1.63*0.075</f>
        <v>2.8208316</v>
      </c>
      <c r="AE12" s="7"/>
      <c r="AF12" s="7"/>
    </row>
    <row r="13" spans="3:32" ht="105" x14ac:dyDescent="0.2">
      <c r="C13" s="16" t="s">
        <v>10</v>
      </c>
      <c r="D13" s="5" t="s">
        <v>11</v>
      </c>
      <c r="E13" s="7">
        <f t="shared" ref="E13:J13" si="3">(E6+E7+E8+E9)*E20</f>
        <v>3.6320571868131863</v>
      </c>
      <c r="F13" s="7">
        <f t="shared" si="3"/>
        <v>5.7</v>
      </c>
      <c r="G13" s="7">
        <f t="shared" si="3"/>
        <v>6.84</v>
      </c>
      <c r="H13" s="7">
        <f t="shared" si="3"/>
        <v>5.9120571868131861</v>
      </c>
      <c r="I13" s="7">
        <f t="shared" si="3"/>
        <v>7.9799999999999995</v>
      </c>
      <c r="J13" s="7">
        <f t="shared" si="3"/>
        <v>9.1199999999999992</v>
      </c>
      <c r="N13" s="16" t="s">
        <v>10</v>
      </c>
      <c r="O13" s="5" t="s">
        <v>11</v>
      </c>
      <c r="P13" s="7">
        <f t="shared" ref="P13:U13" si="4">(P6+P7+P8+P9)*P20</f>
        <v>3.7914139868131866</v>
      </c>
      <c r="Q13" s="7">
        <f t="shared" si="4"/>
        <v>5.89</v>
      </c>
      <c r="R13" s="7">
        <f t="shared" si="4"/>
        <v>7.0679999999999996</v>
      </c>
      <c r="S13" s="7">
        <f t="shared" si="4"/>
        <v>6.1474139868131861</v>
      </c>
      <c r="T13" s="7">
        <f t="shared" si="4"/>
        <v>8.2460000000000004</v>
      </c>
      <c r="U13" s="7">
        <f t="shared" si="4"/>
        <v>9.4239999999999995</v>
      </c>
      <c r="Y13" s="16" t="s">
        <v>10</v>
      </c>
      <c r="Z13" s="5" t="s">
        <v>11</v>
      </c>
      <c r="AA13" s="7">
        <f t="shared" ref="AA13:AF13" si="5">(AA6+AA7+AA8+AA9)*AA20</f>
        <v>3.8710923868131863</v>
      </c>
      <c r="AB13" s="7">
        <f t="shared" si="5"/>
        <v>5.9849999999999994</v>
      </c>
      <c r="AC13" s="7">
        <f t="shared" si="5"/>
        <v>7.1819999999999995</v>
      </c>
      <c r="AD13" s="7">
        <f t="shared" si="5"/>
        <v>6.265092386813186</v>
      </c>
      <c r="AE13" s="7">
        <f t="shared" si="5"/>
        <v>8.3789999999999996</v>
      </c>
      <c r="AF13" s="7">
        <f t="shared" si="5"/>
        <v>9.5760000000000005</v>
      </c>
    </row>
    <row r="14" spans="3:32" ht="26.25" customHeight="1" x14ac:dyDescent="0.2">
      <c r="C14" s="16" t="s">
        <v>12</v>
      </c>
      <c r="D14" s="12"/>
      <c r="E14" s="17">
        <f t="shared" ref="E14:J14" si="6">SUM(E6:E13)</f>
        <v>81.272118986813183</v>
      </c>
      <c r="F14" s="17">
        <f t="shared" si="6"/>
        <v>92.222999999999999</v>
      </c>
      <c r="G14" s="17">
        <f t="shared" si="6"/>
        <v>110.38800000000001</v>
      </c>
      <c r="H14" s="17">
        <f t="shared" si="6"/>
        <v>117.60211898681318</v>
      </c>
      <c r="I14" s="17">
        <f t="shared" si="6"/>
        <v>128.553</v>
      </c>
      <c r="J14" s="17">
        <f t="shared" si="6"/>
        <v>146.71800000000002</v>
      </c>
      <c r="N14" s="16" t="s">
        <v>12</v>
      </c>
      <c r="O14" s="12"/>
      <c r="P14" s="17">
        <f t="shared" ref="P14:U14" si="7">SUM(P6:P13)</f>
        <v>83.860199226813194</v>
      </c>
      <c r="Q14" s="17">
        <f t="shared" si="7"/>
        <v>95.2971</v>
      </c>
      <c r="R14" s="17">
        <f t="shared" si="7"/>
        <v>114.06759999999998</v>
      </c>
      <c r="S14" s="17">
        <f t="shared" si="7"/>
        <v>121.40119922681319</v>
      </c>
      <c r="T14" s="17">
        <f t="shared" si="7"/>
        <v>132.8381</v>
      </c>
      <c r="U14" s="17">
        <f t="shared" si="7"/>
        <v>151.60860000000002</v>
      </c>
      <c r="Y14" s="16" t="s">
        <v>12</v>
      </c>
      <c r="Z14" s="12"/>
      <c r="AA14" s="17">
        <f t="shared" ref="AA14:AF14" si="8">SUM(AA6:AA13)</f>
        <v>85.154239346813185</v>
      </c>
      <c r="AB14" s="17">
        <f t="shared" si="8"/>
        <v>96.834149999999994</v>
      </c>
      <c r="AC14" s="17">
        <f t="shared" si="8"/>
        <v>115.90740000000001</v>
      </c>
      <c r="AD14" s="17">
        <f t="shared" si="8"/>
        <v>123.30073934681317</v>
      </c>
      <c r="AE14" s="17">
        <f t="shared" si="8"/>
        <v>134.98065</v>
      </c>
      <c r="AF14" s="17">
        <f t="shared" si="8"/>
        <v>154.05389999999997</v>
      </c>
    </row>
    <row r="15" spans="3:32" ht="26.25" customHeight="1" x14ac:dyDescent="0.2">
      <c r="D15" s="21" t="s">
        <v>13</v>
      </c>
      <c r="E15" s="22"/>
      <c r="F15" s="22"/>
      <c r="G15" s="22"/>
      <c r="H15" s="22"/>
      <c r="I15" s="22"/>
      <c r="J15" s="22"/>
      <c r="O15" s="21" t="s">
        <v>13</v>
      </c>
      <c r="P15" s="22"/>
      <c r="Q15" s="22"/>
      <c r="R15" s="22"/>
      <c r="S15" s="22"/>
      <c r="T15" s="22"/>
      <c r="U15" s="22"/>
      <c r="Z15" s="21" t="s">
        <v>13</v>
      </c>
      <c r="AA15" s="22"/>
      <c r="AB15" s="22"/>
      <c r="AC15" s="22"/>
      <c r="AD15" s="22"/>
      <c r="AE15" s="22"/>
      <c r="AF15" s="22"/>
    </row>
    <row r="16" spans="3:32" ht="26.25" customHeight="1" x14ac:dyDescent="0.2">
      <c r="D16" s="4" t="s">
        <v>14</v>
      </c>
      <c r="E16" s="14">
        <f t="shared" ref="E16:J16" si="9">SUM(E6:E9)*182</f>
        <v>11756.107999999998</v>
      </c>
      <c r="F16" s="14">
        <f t="shared" si="9"/>
        <v>13650</v>
      </c>
      <c r="G16" s="14">
        <f t="shared" si="9"/>
        <v>16380</v>
      </c>
      <c r="H16" s="14">
        <f t="shared" si="9"/>
        <v>17216.108</v>
      </c>
      <c r="I16" s="14">
        <f t="shared" si="9"/>
        <v>19110</v>
      </c>
      <c r="J16" s="14">
        <f t="shared" si="9"/>
        <v>21840</v>
      </c>
      <c r="O16" s="4" t="s">
        <v>14</v>
      </c>
      <c r="P16" s="14">
        <f t="shared" ref="P16:U16" si="10">SUM(P6:P9)*182</f>
        <v>12137.7256</v>
      </c>
      <c r="Q16" s="14">
        <f t="shared" si="10"/>
        <v>14105</v>
      </c>
      <c r="R16" s="14">
        <f t="shared" si="10"/>
        <v>16926</v>
      </c>
      <c r="S16" s="14">
        <f t="shared" si="10"/>
        <v>17779.725599999998</v>
      </c>
      <c r="T16" s="14">
        <f t="shared" si="10"/>
        <v>19747</v>
      </c>
      <c r="U16" s="14">
        <f t="shared" si="10"/>
        <v>22568</v>
      </c>
      <c r="Z16" s="4" t="s">
        <v>14</v>
      </c>
      <c r="AA16" s="14">
        <f t="shared" ref="AA16:AF16" si="11">SUM(AA6:AA9)*182</f>
        <v>12328.534399999999</v>
      </c>
      <c r="AB16" s="14">
        <f t="shared" si="11"/>
        <v>14332.5</v>
      </c>
      <c r="AC16" s="14">
        <f t="shared" si="11"/>
        <v>17199</v>
      </c>
      <c r="AD16" s="14">
        <f t="shared" si="11"/>
        <v>18061.5344</v>
      </c>
      <c r="AE16" s="14">
        <f t="shared" si="11"/>
        <v>20065.5</v>
      </c>
      <c r="AF16" s="14">
        <f t="shared" si="11"/>
        <v>22932</v>
      </c>
    </row>
    <row r="17" spans="4:32" ht="15" x14ac:dyDescent="0.2">
      <c r="D17" s="4"/>
      <c r="E17" s="13"/>
      <c r="F17" s="13"/>
      <c r="G17" s="13"/>
      <c r="H17" s="13"/>
      <c r="I17" s="13"/>
      <c r="J17" s="13"/>
      <c r="O17" s="4"/>
      <c r="P17" s="13"/>
      <c r="Q17" s="13"/>
      <c r="R17" s="13"/>
      <c r="S17" s="13"/>
      <c r="T17" s="13"/>
      <c r="U17" s="13"/>
      <c r="Z17" s="4"/>
      <c r="AA17" s="13"/>
      <c r="AB17" s="13"/>
      <c r="AC17" s="13"/>
      <c r="AD17" s="13"/>
      <c r="AE17" s="13"/>
      <c r="AF17" s="13"/>
    </row>
    <row r="18" spans="4:32" ht="30" x14ac:dyDescent="0.2">
      <c r="D18" s="4" t="s">
        <v>15</v>
      </c>
      <c r="E18" s="14">
        <f>IF(E16&lt;7522,E16*4.51%,(7522*4.51%+(E16-7522)*7.6%))</f>
        <v>661.03440799999987</v>
      </c>
      <c r="F18" s="14"/>
      <c r="G18" s="14"/>
      <c r="H18" s="14">
        <f>IF(H16&lt;7522,H16*4.51%,(7522*4.51%+(H16-7522)*7.6%))</f>
        <v>1075.994408</v>
      </c>
      <c r="I18" s="14"/>
      <c r="J18" s="14"/>
      <c r="O18" s="4" t="s">
        <v>15</v>
      </c>
      <c r="P18" s="14">
        <f>IF(P16&lt;7522,P16*4.51%,(7522*4.51%+(P16-7522)*7.6%))</f>
        <v>690.03734559999998</v>
      </c>
      <c r="Q18" s="14"/>
      <c r="R18" s="14"/>
      <c r="S18" s="14">
        <f>IF(S16&lt;7522,S16*4.51%,(7522*4.51%+(S16-7522)*7.6%))</f>
        <v>1118.8293455999999</v>
      </c>
      <c r="T18" s="14"/>
      <c r="U18" s="14"/>
      <c r="Z18" s="4" t="s">
        <v>15</v>
      </c>
      <c r="AA18" s="14">
        <f>IF(AA16&lt;7522,AA16*4.51%,(7522*4.51%+(AA16-7522)*7.6%))</f>
        <v>704.53881439999986</v>
      </c>
      <c r="AB18" s="14"/>
      <c r="AC18" s="14"/>
      <c r="AD18" s="14">
        <f>IF(AD16&lt;7522,AD16*4.51%,(7522*4.51%+(AD16-7522)*7.6%))</f>
        <v>1140.2468143999999</v>
      </c>
      <c r="AE18" s="14"/>
      <c r="AF18" s="14"/>
    </row>
    <row r="19" spans="4:32" ht="15" x14ac:dyDescent="0.2">
      <c r="D19" s="4"/>
      <c r="E19" s="13"/>
      <c r="F19" s="13"/>
      <c r="G19" s="13"/>
      <c r="H19" s="13"/>
      <c r="I19" s="13"/>
      <c r="J19" s="13"/>
      <c r="O19" s="4"/>
      <c r="P19" s="13"/>
      <c r="Q19" s="13"/>
      <c r="R19" s="13"/>
      <c r="S19" s="13"/>
      <c r="T19" s="13"/>
      <c r="U19" s="13"/>
      <c r="Z19" s="4"/>
      <c r="AA19" s="13"/>
      <c r="AB19" s="13"/>
      <c r="AC19" s="13"/>
      <c r="AD19" s="13"/>
      <c r="AE19" s="13"/>
      <c r="AF19" s="13"/>
    </row>
    <row r="20" spans="4:32" ht="30" x14ac:dyDescent="0.2">
      <c r="D20" s="4" t="s">
        <v>16</v>
      </c>
      <c r="E20" s="15">
        <f t="shared" ref="E20" si="12">E18/E16</f>
        <v>5.6229017970913502E-2</v>
      </c>
      <c r="F20" s="15">
        <v>7.5999999999999998E-2</v>
      </c>
      <c r="G20" s="15">
        <v>7.5999999999999998E-2</v>
      </c>
      <c r="H20" s="15">
        <f t="shared" ref="H20" si="13">H18/H16</f>
        <v>6.2499283113233259E-2</v>
      </c>
      <c r="I20" s="15">
        <v>7.5999999999999998E-2</v>
      </c>
      <c r="J20" s="15">
        <v>7.5999999999999998E-2</v>
      </c>
      <c r="O20" s="4" t="s">
        <v>16</v>
      </c>
      <c r="P20" s="15">
        <f t="shared" ref="P20" si="14">P18/P16</f>
        <v>5.685062987418335E-2</v>
      </c>
      <c r="Q20" s="15">
        <v>7.5999999999999998E-2</v>
      </c>
      <c r="R20" s="15">
        <v>7.5999999999999998E-2</v>
      </c>
      <c r="S20" s="15">
        <f t="shared" ref="S20" si="15">S18/S16</f>
        <v>6.2927256065189216E-2</v>
      </c>
      <c r="T20" s="15">
        <v>7.5999999999999998E-2</v>
      </c>
      <c r="U20" s="15">
        <v>7.5999999999999998E-2</v>
      </c>
      <c r="Z20" s="4" t="s">
        <v>16</v>
      </c>
      <c r="AA20" s="15">
        <f t="shared" ref="AA20" si="16">AA18/AA16</f>
        <v>5.7147004789149955E-2</v>
      </c>
      <c r="AB20" s="15">
        <v>7.5999999999999998E-2</v>
      </c>
      <c r="AC20" s="15">
        <v>7.5999999999999998E-2</v>
      </c>
      <c r="AD20" s="15">
        <f t="shared" ref="AD20" si="17">AD18/AD16</f>
        <v>6.3131226237345586E-2</v>
      </c>
      <c r="AE20" s="15">
        <v>7.5999999999999998E-2</v>
      </c>
      <c r="AF20" s="15">
        <v>7.5999999999999998E-2</v>
      </c>
    </row>
  </sheetData>
  <sheetProtection algorithmName="SHA-512" hashValue="oVfyvCSLPuHlEbvRh1gPNwiu1S/ZILofgBe72Pg2jUMsJokpp9OJKfZ+ft+kUIj9j6l90Tp3sGHAlJj2J6lLhg==" saltValue="mDMu5aveoe6q8p123+5b6A==" spinCount="100000" sheet="1" objects="1" scenarios="1"/>
  <mergeCells count="3">
    <mergeCell ref="D15:J15"/>
    <mergeCell ref="O15:U15"/>
    <mergeCell ref="Z15:AF15"/>
  </mergeCells>
  <pageMargins left="0.25" right="0.25" top="0.75" bottom="0.75" header="0.3" footer="0.3"/>
  <pageSetup paperSize="9" scale="4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20766B-1E3A-4FA1-ACEC-A6BCF5029922}">
  <sheetPr>
    <pageSetUpPr fitToPage="1"/>
  </sheetPr>
  <dimension ref="C3:AF20"/>
  <sheetViews>
    <sheetView rightToLeft="1" topLeftCell="C1" zoomScale="84" zoomScaleNormal="84" workbookViewId="0">
      <selection activeCell="O3" sqref="O3"/>
    </sheetView>
  </sheetViews>
  <sheetFormatPr defaultColWidth="9" defaultRowHeight="14.25" x14ac:dyDescent="0.2"/>
  <cols>
    <col min="1" max="16384" width="9" style="1"/>
  </cols>
  <sheetData>
    <row r="3" spans="3:32" ht="135" x14ac:dyDescent="0.2">
      <c r="C3" s="2" t="s">
        <v>0</v>
      </c>
      <c r="D3" s="2" t="s">
        <v>1</v>
      </c>
      <c r="E3" s="3" t="s">
        <v>113</v>
      </c>
      <c r="F3" s="3" t="s">
        <v>114</v>
      </c>
      <c r="G3" s="3" t="s">
        <v>115</v>
      </c>
      <c r="H3" s="3" t="s">
        <v>116</v>
      </c>
      <c r="I3" s="3" t="s">
        <v>117</v>
      </c>
      <c r="J3" s="3" t="s">
        <v>118</v>
      </c>
      <c r="N3" s="2" t="s">
        <v>0</v>
      </c>
      <c r="O3" s="2" t="s">
        <v>1</v>
      </c>
      <c r="P3" s="3" t="s">
        <v>119</v>
      </c>
      <c r="Q3" s="3" t="s">
        <v>120</v>
      </c>
      <c r="R3" s="3" t="s">
        <v>121</v>
      </c>
      <c r="S3" s="3" t="s">
        <v>122</v>
      </c>
      <c r="T3" s="3" t="s">
        <v>123</v>
      </c>
      <c r="U3" s="3" t="s">
        <v>124</v>
      </c>
      <c r="Y3" s="2" t="s">
        <v>0</v>
      </c>
      <c r="Z3" s="2" t="s">
        <v>1</v>
      </c>
      <c r="AA3" s="3" t="s">
        <v>125</v>
      </c>
      <c r="AB3" s="3" t="s">
        <v>126</v>
      </c>
      <c r="AC3" s="3" t="s">
        <v>127</v>
      </c>
      <c r="AD3" s="3" t="s">
        <v>128</v>
      </c>
      <c r="AE3" s="3" t="s">
        <v>129</v>
      </c>
      <c r="AF3" s="3" t="s">
        <v>130</v>
      </c>
    </row>
    <row r="4" spans="3:32" ht="45" x14ac:dyDescent="0.2">
      <c r="C4" s="4" t="s">
        <v>2</v>
      </c>
      <c r="D4" s="5"/>
      <c r="E4" s="6">
        <v>37.76</v>
      </c>
      <c r="F4" s="6">
        <v>37.76</v>
      </c>
      <c r="G4" s="6">
        <v>37.76</v>
      </c>
      <c r="H4" s="6">
        <v>37.76</v>
      </c>
      <c r="I4" s="6">
        <v>37.76</v>
      </c>
      <c r="J4" s="6">
        <v>37.76</v>
      </c>
      <c r="N4" s="4" t="s">
        <v>2</v>
      </c>
      <c r="O4" s="5"/>
      <c r="P4" s="6">
        <v>37.76</v>
      </c>
      <c r="Q4" s="6">
        <v>37.76</v>
      </c>
      <c r="R4" s="6">
        <v>37.76</v>
      </c>
      <c r="S4" s="6">
        <v>37.76</v>
      </c>
      <c r="T4" s="6">
        <v>37.76</v>
      </c>
      <c r="U4" s="6">
        <v>37.76</v>
      </c>
      <c r="Y4" s="4" t="s">
        <v>2</v>
      </c>
      <c r="Z4" s="5"/>
      <c r="AA4" s="6">
        <v>37.76</v>
      </c>
      <c r="AB4" s="6">
        <v>37.76</v>
      </c>
      <c r="AC4" s="6">
        <v>37.76</v>
      </c>
      <c r="AD4" s="6">
        <v>37.76</v>
      </c>
      <c r="AE4" s="6">
        <v>37.76</v>
      </c>
      <c r="AF4" s="6">
        <v>37.76</v>
      </c>
    </row>
    <row r="5" spans="3:32" ht="15" x14ac:dyDescent="0.2">
      <c r="C5" s="4"/>
      <c r="D5" s="5"/>
      <c r="E5" s="6"/>
      <c r="F5" s="6"/>
      <c r="G5" s="6"/>
      <c r="H5" s="6"/>
      <c r="I5" s="6"/>
      <c r="J5" s="6"/>
      <c r="N5" s="4"/>
      <c r="O5" s="5"/>
      <c r="P5" s="6"/>
      <c r="Q5" s="6"/>
      <c r="R5" s="6"/>
      <c r="S5" s="6"/>
      <c r="T5" s="6"/>
      <c r="U5" s="6"/>
      <c r="Y5" s="4"/>
      <c r="Z5" s="5"/>
      <c r="AA5" s="6"/>
      <c r="AB5" s="6"/>
      <c r="AC5" s="6"/>
      <c r="AD5" s="6"/>
      <c r="AE5" s="6"/>
      <c r="AF5" s="6"/>
    </row>
    <row r="6" spans="3:32" ht="30" x14ac:dyDescent="0.2">
      <c r="C6" s="4" t="s">
        <v>3</v>
      </c>
      <c r="D6" s="5"/>
      <c r="E6" s="7">
        <v>57.5</v>
      </c>
      <c r="F6" s="7">
        <f>E6*1.25</f>
        <v>71.875</v>
      </c>
      <c r="G6" s="7">
        <f>E6*1.5</f>
        <v>86.25</v>
      </c>
      <c r="H6" s="7">
        <f>E6*1.5</f>
        <v>86.25</v>
      </c>
      <c r="I6" s="7">
        <f>E6*1.75</f>
        <v>100.625</v>
      </c>
      <c r="J6" s="7">
        <f>E6*2</f>
        <v>115</v>
      </c>
      <c r="N6" s="4" t="s">
        <v>3</v>
      </c>
      <c r="O6" s="5"/>
      <c r="P6" s="7">
        <v>59.5</v>
      </c>
      <c r="Q6" s="7">
        <f>P6*1.25</f>
        <v>74.375</v>
      </c>
      <c r="R6" s="7">
        <f>P6*1.5</f>
        <v>89.25</v>
      </c>
      <c r="S6" s="7">
        <f>P6*1.5</f>
        <v>89.25</v>
      </c>
      <c r="T6" s="7">
        <f>P6*1.75</f>
        <v>104.125</v>
      </c>
      <c r="U6" s="7">
        <f>P6*2</f>
        <v>119</v>
      </c>
      <c r="Y6" s="4" t="s">
        <v>3</v>
      </c>
      <c r="Z6" s="5"/>
      <c r="AA6" s="7">
        <v>60.5</v>
      </c>
      <c r="AB6" s="7">
        <f>AA6*1.25</f>
        <v>75.625</v>
      </c>
      <c r="AC6" s="7">
        <f>AA6*1.5</f>
        <v>90.75</v>
      </c>
      <c r="AD6" s="7">
        <f>AA6*1.5</f>
        <v>90.75</v>
      </c>
      <c r="AE6" s="7">
        <f>AA6*1.75</f>
        <v>105.875</v>
      </c>
      <c r="AF6" s="7">
        <f>AA6*2</f>
        <v>121</v>
      </c>
    </row>
    <row r="7" spans="3:32" ht="15" x14ac:dyDescent="0.2">
      <c r="C7" s="4" t="s">
        <v>4</v>
      </c>
      <c r="D7" s="5">
        <v>4.8399999999999999E-2</v>
      </c>
      <c r="E7" s="7">
        <f>$D$7*E6</f>
        <v>2.7829999999999999</v>
      </c>
      <c r="F7" s="7"/>
      <c r="G7" s="7"/>
      <c r="H7" s="7">
        <f>$D$7*E6</f>
        <v>2.7829999999999999</v>
      </c>
      <c r="I7" s="7"/>
      <c r="J7" s="7"/>
      <c r="N7" s="4" t="s">
        <v>4</v>
      </c>
      <c r="O7" s="5">
        <v>4.8399999999999999E-2</v>
      </c>
      <c r="P7" s="7">
        <f>$D$7*P6</f>
        <v>2.8797999999999999</v>
      </c>
      <c r="Q7" s="7"/>
      <c r="R7" s="7"/>
      <c r="S7" s="7">
        <f>$D$7*P6</f>
        <v>2.8797999999999999</v>
      </c>
      <c r="T7" s="7"/>
      <c r="U7" s="7"/>
      <c r="Y7" s="4" t="s">
        <v>4</v>
      </c>
      <c r="Z7" s="5">
        <v>4.8399999999999999E-2</v>
      </c>
      <c r="AA7" s="7">
        <f>$D$7*AA6</f>
        <v>2.9281999999999999</v>
      </c>
      <c r="AB7" s="7"/>
      <c r="AC7" s="7"/>
      <c r="AD7" s="7">
        <f>$D$7*AA6</f>
        <v>2.9281999999999999</v>
      </c>
      <c r="AE7" s="7"/>
      <c r="AF7" s="7"/>
    </row>
    <row r="8" spans="3:32" ht="15" x14ac:dyDescent="0.2">
      <c r="C8" s="4" t="s">
        <v>5</v>
      </c>
      <c r="D8" s="5"/>
      <c r="E8" s="7"/>
      <c r="F8" s="7"/>
      <c r="G8" s="7"/>
      <c r="H8" s="7"/>
      <c r="I8" s="7"/>
      <c r="J8" s="7"/>
      <c r="N8" s="4" t="s">
        <v>5</v>
      </c>
      <c r="O8" s="5"/>
      <c r="P8" s="7"/>
      <c r="Q8" s="7"/>
      <c r="R8" s="7"/>
      <c r="S8" s="7"/>
      <c r="T8" s="7"/>
      <c r="U8" s="7"/>
      <c r="Y8" s="4" t="s">
        <v>5</v>
      </c>
      <c r="Z8" s="5"/>
      <c r="AA8" s="7"/>
      <c r="AB8" s="7"/>
      <c r="AC8" s="7"/>
      <c r="AD8" s="7"/>
      <c r="AE8" s="7"/>
      <c r="AF8" s="7"/>
    </row>
    <row r="9" spans="3:32" s="10" customFormat="1" ht="15" x14ac:dyDescent="0.2">
      <c r="C9" s="4" t="s">
        <v>6</v>
      </c>
      <c r="D9" s="8"/>
      <c r="E9" s="7">
        <v>1.69</v>
      </c>
      <c r="F9" s="7"/>
      <c r="G9" s="7"/>
      <c r="H9" s="7">
        <v>1.69</v>
      </c>
      <c r="I9" s="9"/>
      <c r="J9" s="9"/>
      <c r="N9" s="4" t="s">
        <v>6</v>
      </c>
      <c r="O9" s="8"/>
      <c r="P9" s="7">
        <v>1.69</v>
      </c>
      <c r="Q9" s="7"/>
      <c r="R9" s="7"/>
      <c r="S9" s="7">
        <v>1.69</v>
      </c>
      <c r="T9" s="9"/>
      <c r="U9" s="9"/>
      <c r="Y9" s="4" t="s">
        <v>6</v>
      </c>
      <c r="Z9" s="8"/>
      <c r="AA9" s="7">
        <v>1.69</v>
      </c>
      <c r="AB9" s="7"/>
      <c r="AC9" s="7"/>
      <c r="AD9" s="7">
        <v>1.69</v>
      </c>
      <c r="AE9" s="9"/>
      <c r="AF9" s="9"/>
    </row>
    <row r="10" spans="3:32" ht="15" x14ac:dyDescent="0.2">
      <c r="C10" s="16" t="s">
        <v>7</v>
      </c>
      <c r="D10" s="5">
        <v>7.4999999999999997E-2</v>
      </c>
      <c r="E10" s="7">
        <f>(E6+E7+E8+E9)*$D$10</f>
        <v>4.6479749999999997</v>
      </c>
      <c r="F10" s="7">
        <f>(F6+F7+F8+F9)*$D$10</f>
        <v>5.390625</v>
      </c>
      <c r="G10" s="7">
        <f t="shared" ref="G10:J10" si="0">(G6+G7+G8+G9)*$D$10</f>
        <v>6.46875</v>
      </c>
      <c r="H10" s="7">
        <f t="shared" si="0"/>
        <v>6.8042249999999997</v>
      </c>
      <c r="I10" s="7">
        <f t="shared" si="0"/>
        <v>7.546875</v>
      </c>
      <c r="J10" s="7">
        <f t="shared" si="0"/>
        <v>8.625</v>
      </c>
      <c r="N10" s="16" t="s">
        <v>7</v>
      </c>
      <c r="O10" s="5">
        <v>7.4999999999999997E-2</v>
      </c>
      <c r="P10" s="7">
        <f>(P6+P7+P8+P9)*$D$10</f>
        <v>4.8052349999999997</v>
      </c>
      <c r="Q10" s="7">
        <f>(Q6+Q7+Q8+Q9)*$D$10</f>
        <v>5.578125</v>
      </c>
      <c r="R10" s="7">
        <f t="shared" ref="R10:U10" si="1">(R6+R7+R8+R9)*$D$10</f>
        <v>6.6937499999999996</v>
      </c>
      <c r="S10" s="7">
        <f t="shared" si="1"/>
        <v>7.0364849999999999</v>
      </c>
      <c r="T10" s="7">
        <f t="shared" si="1"/>
        <v>7.8093749999999993</v>
      </c>
      <c r="U10" s="7">
        <f t="shared" si="1"/>
        <v>8.9249999999999989</v>
      </c>
      <c r="Y10" s="16" t="s">
        <v>7</v>
      </c>
      <c r="Z10" s="5">
        <v>7.4999999999999997E-2</v>
      </c>
      <c r="AA10" s="7">
        <f>(AA6+AA7+AA8+AA9)*$D$10</f>
        <v>4.8838650000000001</v>
      </c>
      <c r="AB10" s="7">
        <f>(AB6+AB7+AB8+AB9)*$D$10</f>
        <v>5.671875</v>
      </c>
      <c r="AC10" s="7">
        <f t="shared" ref="AC10:AF10" si="2">(AC6+AC7+AC8+AC9)*$D$10</f>
        <v>6.8062499999999995</v>
      </c>
      <c r="AD10" s="7">
        <f t="shared" si="2"/>
        <v>7.1526149999999999</v>
      </c>
      <c r="AE10" s="7">
        <f t="shared" si="2"/>
        <v>7.9406249999999998</v>
      </c>
      <c r="AF10" s="7">
        <f t="shared" si="2"/>
        <v>9.0749999999999993</v>
      </c>
    </row>
    <row r="11" spans="3:32" ht="30" x14ac:dyDescent="0.2">
      <c r="C11" s="16" t="s">
        <v>8</v>
      </c>
      <c r="D11" s="5">
        <v>8.3299999999999999E-2</v>
      </c>
      <c r="E11" s="7">
        <f>(E6+E7+E8+E9)*$D$11</f>
        <v>5.1623508999999999</v>
      </c>
      <c r="F11" s="7">
        <f>(E6+F7+F8+F9)*$D$11+0.06*0.25*E6</f>
        <v>5.6522499999999996</v>
      </c>
      <c r="G11" s="7">
        <f>(E6+G7+G8+G9)*$D$11+0.06*0.5*E6</f>
        <v>6.5147499999999994</v>
      </c>
      <c r="H11" s="7">
        <f>(E6+H7+H8+H9)*$D$11+E6*0.06*0.5</f>
        <v>6.8873508999999995</v>
      </c>
      <c r="I11" s="7">
        <f>(E6+I7+I8+I9)*$D$11+E6*0.06*0.75</f>
        <v>7.3772500000000001</v>
      </c>
      <c r="J11" s="7">
        <f>(E6+J7+J8+J9)*$D$11+E6*0.06</f>
        <v>8.239749999999999</v>
      </c>
      <c r="N11" s="16" t="s">
        <v>8</v>
      </c>
      <c r="O11" s="5">
        <v>8.3299999999999999E-2</v>
      </c>
      <c r="P11" s="7">
        <f>(P6+P7+P8+P9)*$D$11</f>
        <v>5.3370143399999996</v>
      </c>
      <c r="Q11" s="7">
        <f>(P6+Q7+Q8+Q9)*$D$11+0.06*0.25*P6</f>
        <v>5.8488499999999997</v>
      </c>
      <c r="R11" s="7">
        <f>(P6+R7+R8+R9)*$D$11+0.06*0.5*P6</f>
        <v>6.7413499999999997</v>
      </c>
      <c r="S11" s="7">
        <f>(P6+S7+S8+S9)*$D$11+P6*0.06*0.5</f>
        <v>7.1220143399999998</v>
      </c>
      <c r="T11" s="7">
        <f>(P6+T7+T8+T9)*$D$11+P6*0.06*0.75</f>
        <v>7.6338499999999989</v>
      </c>
      <c r="U11" s="7">
        <f>(P6+U7+U8+U9)*$D$11+P6*0.06</f>
        <v>8.526349999999999</v>
      </c>
      <c r="Y11" s="16" t="s">
        <v>8</v>
      </c>
      <c r="Z11" s="5">
        <v>8.3299999999999999E-2</v>
      </c>
      <c r="AA11" s="7">
        <f>(AA6+AA7+AA8+AA9)*$D$11</f>
        <v>5.4243460600000004</v>
      </c>
      <c r="AB11" s="7">
        <f>(AA6+AB7+AB8+AB9)*$D$11+0.06*0.25*AA6</f>
        <v>5.9471499999999997</v>
      </c>
      <c r="AC11" s="7">
        <f>(AA6+AC7+AC8+AC9)*$D$11+0.06*0.5*AA6</f>
        <v>6.8546499999999995</v>
      </c>
      <c r="AD11" s="7">
        <f>(AA6+AD7+AD8+AD9)*$D$11+AA6*0.06*0.5</f>
        <v>7.2393460600000008</v>
      </c>
      <c r="AE11" s="7">
        <f>(AA6+AE7+AE8+AE9)*$D$11+AA6*0.06*0.75</f>
        <v>7.7621500000000001</v>
      </c>
      <c r="AF11" s="7">
        <f>(AA6+AF7+AF8+AF9)*$D$11+AA6*0.06</f>
        <v>8.6696500000000007</v>
      </c>
    </row>
    <row r="12" spans="3:32" ht="30" x14ac:dyDescent="0.2">
      <c r="C12" s="16" t="s">
        <v>9</v>
      </c>
      <c r="D12" s="5">
        <v>7.4999999999999997E-2</v>
      </c>
      <c r="E12" s="7">
        <f>34.32*0.075*(1+0.0484)+1.63*0.075</f>
        <v>2.8208316</v>
      </c>
      <c r="F12" s="7"/>
      <c r="G12" s="7"/>
      <c r="H12" s="7">
        <f>34.32*0.075*(1+0.0484)+1.63*0.075</f>
        <v>2.8208316</v>
      </c>
      <c r="I12" s="7"/>
      <c r="J12" s="7"/>
      <c r="N12" s="16" t="s">
        <v>9</v>
      </c>
      <c r="O12" s="5">
        <v>7.4999999999999997E-2</v>
      </c>
      <c r="P12" s="7">
        <f>34.32*0.075*(1+0.0484)+1.63*0.075</f>
        <v>2.8208316</v>
      </c>
      <c r="Q12" s="7"/>
      <c r="R12" s="7"/>
      <c r="S12" s="7">
        <f>34.32*0.075*(1+0.0484)+1.63*0.075</f>
        <v>2.8208316</v>
      </c>
      <c r="T12" s="7"/>
      <c r="U12" s="7"/>
      <c r="Y12" s="16" t="s">
        <v>9</v>
      </c>
      <c r="Z12" s="5">
        <v>7.4999999999999997E-2</v>
      </c>
      <c r="AA12" s="7">
        <f>34.32*0.075*(1+0.0484)+1.63*0.075</f>
        <v>2.8208316</v>
      </c>
      <c r="AB12" s="7"/>
      <c r="AC12" s="7"/>
      <c r="AD12" s="7">
        <f>34.32*0.075*(1+0.0484)+1.63*0.075</f>
        <v>2.8208316</v>
      </c>
      <c r="AE12" s="7"/>
      <c r="AF12" s="7"/>
    </row>
    <row r="13" spans="3:32" ht="105" x14ac:dyDescent="0.2">
      <c r="C13" s="16" t="s">
        <v>10</v>
      </c>
      <c r="D13" s="5" t="s">
        <v>11</v>
      </c>
      <c r="E13" s="7">
        <f t="shared" ref="E13:J13" si="3">(E6+E7+E8+E9)*E20</f>
        <v>3.4328611868131866</v>
      </c>
      <c r="F13" s="7">
        <f t="shared" si="3"/>
        <v>5.4624999999999995</v>
      </c>
      <c r="G13" s="7">
        <f t="shared" si="3"/>
        <v>6.5549999999999997</v>
      </c>
      <c r="H13" s="7">
        <f t="shared" si="3"/>
        <v>5.6178611868131867</v>
      </c>
      <c r="I13" s="7">
        <f t="shared" si="3"/>
        <v>7.6475</v>
      </c>
      <c r="J13" s="7">
        <f t="shared" si="3"/>
        <v>8.74</v>
      </c>
      <c r="N13" s="16" t="s">
        <v>10</v>
      </c>
      <c r="O13" s="5" t="s">
        <v>11</v>
      </c>
      <c r="P13" s="7">
        <f t="shared" ref="P13:U13" si="4">(P6+P7+P8+P9)*P20</f>
        <v>3.5922179868131874</v>
      </c>
      <c r="Q13" s="7">
        <f t="shared" si="4"/>
        <v>5.6524999999999999</v>
      </c>
      <c r="R13" s="7">
        <f t="shared" si="4"/>
        <v>6.7829999999999995</v>
      </c>
      <c r="S13" s="7">
        <f t="shared" si="4"/>
        <v>5.8532179868131875</v>
      </c>
      <c r="T13" s="7">
        <f t="shared" si="4"/>
        <v>7.9135</v>
      </c>
      <c r="U13" s="7">
        <f t="shared" si="4"/>
        <v>9.0440000000000005</v>
      </c>
      <c r="Y13" s="16" t="s">
        <v>10</v>
      </c>
      <c r="Z13" s="5" t="s">
        <v>11</v>
      </c>
      <c r="AA13" s="7">
        <f t="shared" ref="AA13:AF13" si="5">(AA6+AA7+AA8+AA9)*AA20</f>
        <v>3.6718963868131871</v>
      </c>
      <c r="AB13" s="7">
        <f t="shared" si="5"/>
        <v>5.7474999999999996</v>
      </c>
      <c r="AC13" s="7">
        <f t="shared" si="5"/>
        <v>6.8970000000000002</v>
      </c>
      <c r="AD13" s="7">
        <f t="shared" si="5"/>
        <v>5.9708963868131875</v>
      </c>
      <c r="AE13" s="7">
        <f t="shared" si="5"/>
        <v>8.0465</v>
      </c>
      <c r="AF13" s="7">
        <f t="shared" si="5"/>
        <v>9.1959999999999997</v>
      </c>
    </row>
    <row r="14" spans="3:32" ht="26.25" customHeight="1" x14ac:dyDescent="0.2">
      <c r="C14" s="16" t="s">
        <v>12</v>
      </c>
      <c r="D14" s="12"/>
      <c r="E14" s="17">
        <f t="shared" ref="E14:J14" si="6">SUM(E6:E13)</f>
        <v>78.037018686813184</v>
      </c>
      <c r="F14" s="17">
        <f t="shared" si="6"/>
        <v>88.380375000000001</v>
      </c>
      <c r="G14" s="17">
        <f t="shared" si="6"/>
        <v>105.7885</v>
      </c>
      <c r="H14" s="17">
        <f t="shared" si="6"/>
        <v>112.85326868681319</v>
      </c>
      <c r="I14" s="17">
        <f t="shared" si="6"/>
        <v>123.196625</v>
      </c>
      <c r="J14" s="17">
        <f t="shared" si="6"/>
        <v>140.60475</v>
      </c>
      <c r="N14" s="16" t="s">
        <v>12</v>
      </c>
      <c r="O14" s="12"/>
      <c r="P14" s="17">
        <f t="shared" ref="P14:U14" si="7">SUM(P6:P13)</f>
        <v>80.62509892681318</v>
      </c>
      <c r="Q14" s="17">
        <f t="shared" si="7"/>
        <v>91.454475000000002</v>
      </c>
      <c r="R14" s="17">
        <f t="shared" si="7"/>
        <v>109.46809999999999</v>
      </c>
      <c r="S14" s="17">
        <f t="shared" si="7"/>
        <v>116.6523489268132</v>
      </c>
      <c r="T14" s="17">
        <f t="shared" si="7"/>
        <v>127.481725</v>
      </c>
      <c r="U14" s="17">
        <f t="shared" si="7"/>
        <v>145.49535</v>
      </c>
      <c r="Y14" s="16" t="s">
        <v>12</v>
      </c>
      <c r="Z14" s="12"/>
      <c r="AA14" s="17">
        <f t="shared" ref="AA14:AF14" si="8">SUM(AA6:AA13)</f>
        <v>81.9191390468132</v>
      </c>
      <c r="AB14" s="17">
        <f t="shared" si="8"/>
        <v>92.991524999999996</v>
      </c>
      <c r="AC14" s="17">
        <f t="shared" si="8"/>
        <v>111.3079</v>
      </c>
      <c r="AD14" s="17">
        <f t="shared" si="8"/>
        <v>118.55188904681319</v>
      </c>
      <c r="AE14" s="17">
        <f t="shared" si="8"/>
        <v>129.62427500000001</v>
      </c>
      <c r="AF14" s="17">
        <f t="shared" si="8"/>
        <v>147.94064999999998</v>
      </c>
    </row>
    <row r="15" spans="3:32" ht="26.25" customHeight="1" x14ac:dyDescent="0.2">
      <c r="D15" s="21" t="s">
        <v>13</v>
      </c>
      <c r="E15" s="22"/>
      <c r="F15" s="22"/>
      <c r="G15" s="22"/>
      <c r="H15" s="22"/>
      <c r="I15" s="22"/>
      <c r="J15" s="22"/>
      <c r="O15" s="21" t="s">
        <v>13</v>
      </c>
      <c r="P15" s="22"/>
      <c r="Q15" s="22"/>
      <c r="R15" s="22"/>
      <c r="S15" s="22"/>
      <c r="T15" s="22"/>
      <c r="U15" s="22"/>
      <c r="Z15" s="21" t="s">
        <v>13</v>
      </c>
      <c r="AA15" s="22"/>
      <c r="AB15" s="22"/>
      <c r="AC15" s="22"/>
      <c r="AD15" s="22"/>
      <c r="AE15" s="22"/>
      <c r="AF15" s="22"/>
    </row>
    <row r="16" spans="3:32" ht="26.25" customHeight="1" x14ac:dyDescent="0.2">
      <c r="D16" s="4" t="s">
        <v>14</v>
      </c>
      <c r="E16" s="14">
        <f t="shared" ref="E16:J16" si="9">SUM(E6:E9)*182</f>
        <v>11279.085999999999</v>
      </c>
      <c r="F16" s="14">
        <f t="shared" si="9"/>
        <v>13081.25</v>
      </c>
      <c r="G16" s="14">
        <f t="shared" si="9"/>
        <v>15697.5</v>
      </c>
      <c r="H16" s="14">
        <f t="shared" si="9"/>
        <v>16511.585999999999</v>
      </c>
      <c r="I16" s="14">
        <f t="shared" si="9"/>
        <v>18313.75</v>
      </c>
      <c r="J16" s="14">
        <f t="shared" si="9"/>
        <v>20930</v>
      </c>
      <c r="O16" s="4" t="s">
        <v>14</v>
      </c>
      <c r="P16" s="14">
        <f t="shared" ref="P16:U16" si="10">SUM(P6:P9)*182</f>
        <v>11660.703600000001</v>
      </c>
      <c r="Q16" s="14">
        <f t="shared" si="10"/>
        <v>13536.25</v>
      </c>
      <c r="R16" s="14">
        <f t="shared" si="10"/>
        <v>16243.5</v>
      </c>
      <c r="S16" s="14">
        <f t="shared" si="10"/>
        <v>17075.203600000001</v>
      </c>
      <c r="T16" s="14">
        <f t="shared" si="10"/>
        <v>18950.75</v>
      </c>
      <c r="U16" s="14">
        <f t="shared" si="10"/>
        <v>21658</v>
      </c>
      <c r="Z16" s="4" t="s">
        <v>14</v>
      </c>
      <c r="AA16" s="14">
        <f t="shared" ref="AA16:AF16" si="11">SUM(AA6:AA9)*182</f>
        <v>11851.5124</v>
      </c>
      <c r="AB16" s="14">
        <f t="shared" si="11"/>
        <v>13763.75</v>
      </c>
      <c r="AC16" s="14">
        <f t="shared" si="11"/>
        <v>16516.5</v>
      </c>
      <c r="AD16" s="14">
        <f t="shared" si="11"/>
        <v>17357.0124</v>
      </c>
      <c r="AE16" s="14">
        <f t="shared" si="11"/>
        <v>19269.25</v>
      </c>
      <c r="AF16" s="14">
        <f t="shared" si="11"/>
        <v>22022</v>
      </c>
    </row>
    <row r="17" spans="4:32" ht="15" x14ac:dyDescent="0.2">
      <c r="D17" s="4"/>
      <c r="E17" s="13"/>
      <c r="F17" s="13"/>
      <c r="G17" s="13"/>
      <c r="H17" s="13"/>
      <c r="I17" s="13"/>
      <c r="J17" s="13"/>
      <c r="O17" s="4"/>
      <c r="P17" s="13"/>
      <c r="Q17" s="13"/>
      <c r="R17" s="13"/>
      <c r="S17" s="13"/>
      <c r="T17" s="13"/>
      <c r="U17" s="13"/>
      <c r="Z17" s="4"/>
      <c r="AA17" s="13"/>
      <c r="AB17" s="13"/>
      <c r="AC17" s="13"/>
      <c r="AD17" s="13"/>
      <c r="AE17" s="13"/>
      <c r="AF17" s="13"/>
    </row>
    <row r="18" spans="4:32" ht="30" x14ac:dyDescent="0.2">
      <c r="D18" s="4" t="s">
        <v>15</v>
      </c>
      <c r="E18" s="14">
        <f>IF(E16&lt;7522,E16*4.51%,(7522*4.51%+(E16-7522)*7.6%))</f>
        <v>624.78073599999993</v>
      </c>
      <c r="F18" s="14"/>
      <c r="G18" s="14"/>
      <c r="H18" s="14">
        <f>IF(H16&lt;7522,H16*4.51%,(7522*4.51%+(H16-7522)*7.6%))</f>
        <v>1022.450736</v>
      </c>
      <c r="I18" s="14"/>
      <c r="J18" s="14"/>
      <c r="O18" s="4" t="s">
        <v>15</v>
      </c>
      <c r="P18" s="14">
        <f>IF(P16&lt;7522,P16*4.51%,(7522*4.51%+(P16-7522)*7.6%))</f>
        <v>653.78367360000016</v>
      </c>
      <c r="Q18" s="14"/>
      <c r="R18" s="14"/>
      <c r="S18" s="14">
        <f>IF(S16&lt;7522,S16*4.51%,(7522*4.51%+(S16-7522)*7.6%))</f>
        <v>1065.2856736000001</v>
      </c>
      <c r="T18" s="14"/>
      <c r="U18" s="14"/>
      <c r="Z18" s="4" t="s">
        <v>15</v>
      </c>
      <c r="AA18" s="14">
        <f>IF(AA16&lt;7522,AA16*4.51%,(7522*4.51%+(AA16-7522)*7.6%))</f>
        <v>668.28514240000004</v>
      </c>
      <c r="AB18" s="14"/>
      <c r="AC18" s="14"/>
      <c r="AD18" s="14">
        <f>IF(AD16&lt;7522,AD16*4.51%,(7522*4.51%+(AD16-7522)*7.6%))</f>
        <v>1086.7031423999999</v>
      </c>
      <c r="AE18" s="14"/>
      <c r="AF18" s="14"/>
    </row>
    <row r="19" spans="4:32" ht="15" x14ac:dyDescent="0.2">
      <c r="D19" s="4"/>
      <c r="E19" s="13"/>
      <c r="F19" s="13"/>
      <c r="G19" s="13"/>
      <c r="H19" s="13"/>
      <c r="I19" s="13"/>
      <c r="J19" s="13"/>
      <c r="O19" s="4"/>
      <c r="P19" s="13"/>
      <c r="Q19" s="13"/>
      <c r="R19" s="13"/>
      <c r="S19" s="13"/>
      <c r="T19" s="13"/>
      <c r="U19" s="13"/>
      <c r="Z19" s="4"/>
      <c r="AA19" s="13"/>
      <c r="AB19" s="13"/>
      <c r="AC19" s="13"/>
      <c r="AD19" s="13"/>
      <c r="AE19" s="13"/>
      <c r="AF19" s="13"/>
    </row>
    <row r="20" spans="4:32" ht="30" x14ac:dyDescent="0.2">
      <c r="D20" s="4" t="s">
        <v>16</v>
      </c>
      <c r="E20" s="15">
        <f t="shared" ref="E20" si="12">E18/E16</f>
        <v>5.5392851512968334E-2</v>
      </c>
      <c r="F20" s="15">
        <v>7.5999999999999998E-2</v>
      </c>
      <c r="G20" s="15">
        <v>7.5999999999999998E-2</v>
      </c>
      <c r="H20" s="15">
        <f t="shared" ref="H20" si="13">H18/H16</f>
        <v>6.1923229906563793E-2</v>
      </c>
      <c r="I20" s="15">
        <v>7.5999999999999998E-2</v>
      </c>
      <c r="J20" s="15">
        <v>7.5999999999999998E-2</v>
      </c>
      <c r="O20" s="4" t="s">
        <v>16</v>
      </c>
      <c r="P20" s="15">
        <f t="shared" ref="P20" si="14">P18/P16</f>
        <v>5.6067257691036765E-2</v>
      </c>
      <c r="Q20" s="15">
        <v>7.5999999999999998E-2</v>
      </c>
      <c r="R20" s="15">
        <v>7.5999999999999998E-2</v>
      </c>
      <c r="S20" s="15">
        <f t="shared" ref="S20" si="15">S18/S16</f>
        <v>6.2387875339887607E-2</v>
      </c>
      <c r="T20" s="15">
        <v>7.5999999999999998E-2</v>
      </c>
      <c r="U20" s="15">
        <v>7.5999999999999998E-2</v>
      </c>
      <c r="Z20" s="4" t="s">
        <v>16</v>
      </c>
      <c r="AA20" s="15">
        <f t="shared" ref="AA20" si="16">AA18/AA16</f>
        <v>5.6388173917786229E-2</v>
      </c>
      <c r="AB20" s="15">
        <v>7.5999999999999998E-2</v>
      </c>
      <c r="AC20" s="15">
        <v>7.5999999999999998E-2</v>
      </c>
      <c r="AD20" s="15">
        <f t="shared" ref="AD20" si="17">AD18/AD16</f>
        <v>6.2608882067745716E-2</v>
      </c>
      <c r="AE20" s="15">
        <v>7.5999999999999998E-2</v>
      </c>
      <c r="AF20" s="15">
        <v>7.5999999999999998E-2</v>
      </c>
    </row>
  </sheetData>
  <sheetProtection algorithmName="SHA-512" hashValue="aPT6RClBnEvEi2NLWoWYbFWVO3cuCyy7SIKZohQNKVk6EbeDW5UPJjViciH/ddjCtDTVb6pj5XZ75ile63TSxw==" saltValue="7v6tGVzC8qB4mbjgrHmJuQ==" spinCount="100000" sheet="1" objects="1" scenarios="1"/>
  <mergeCells count="3">
    <mergeCell ref="D15:J15"/>
    <mergeCell ref="O15:U15"/>
    <mergeCell ref="Z15:AF15"/>
  </mergeCells>
  <pageMargins left="0.25" right="0.25" top="0.75" bottom="0.75" header="0.3" footer="0.3"/>
  <pageSetup paperSize="9" scale="4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3B1D38-C313-4653-97B6-8D5380E7465D}">
  <sheetPr>
    <pageSetUpPr fitToPage="1"/>
  </sheetPr>
  <dimension ref="C3:AF20"/>
  <sheetViews>
    <sheetView rightToLeft="1" topLeftCell="A3" zoomScale="84" zoomScaleNormal="84" workbookViewId="0">
      <selection activeCell="O13" sqref="O13"/>
    </sheetView>
  </sheetViews>
  <sheetFormatPr defaultColWidth="9" defaultRowHeight="14.25" x14ac:dyDescent="0.2"/>
  <cols>
    <col min="1" max="16384" width="9" style="1"/>
  </cols>
  <sheetData>
    <row r="3" spans="3:32" ht="120" x14ac:dyDescent="0.2">
      <c r="C3" s="2" t="s">
        <v>0</v>
      </c>
      <c r="D3" s="2" t="s">
        <v>1</v>
      </c>
      <c r="E3" s="3" t="s">
        <v>17</v>
      </c>
      <c r="F3" s="3" t="s">
        <v>18</v>
      </c>
      <c r="G3" s="3" t="s">
        <v>19</v>
      </c>
      <c r="H3" s="3" t="s">
        <v>20</v>
      </c>
      <c r="I3" s="3" t="s">
        <v>21</v>
      </c>
      <c r="J3" s="3" t="s">
        <v>22</v>
      </c>
      <c r="N3" s="2" t="s">
        <v>0</v>
      </c>
      <c r="O3" s="2" t="s">
        <v>1</v>
      </c>
      <c r="P3" s="3" t="s">
        <v>23</v>
      </c>
      <c r="Q3" s="3" t="s">
        <v>24</v>
      </c>
      <c r="R3" s="3" t="s">
        <v>25</v>
      </c>
      <c r="S3" s="3" t="s">
        <v>26</v>
      </c>
      <c r="T3" s="3" t="s">
        <v>27</v>
      </c>
      <c r="U3" s="3" t="s">
        <v>28</v>
      </c>
      <c r="Y3" s="2" t="s">
        <v>0</v>
      </c>
      <c r="Z3" s="2" t="s">
        <v>1</v>
      </c>
      <c r="AA3" s="3" t="s">
        <v>29</v>
      </c>
      <c r="AB3" s="3" t="s">
        <v>31</v>
      </c>
      <c r="AC3" s="3" t="s">
        <v>30</v>
      </c>
      <c r="AD3" s="3" t="s">
        <v>32</v>
      </c>
      <c r="AE3" s="3" t="s">
        <v>33</v>
      </c>
      <c r="AF3" s="3" t="s">
        <v>34</v>
      </c>
    </row>
    <row r="4" spans="3:32" ht="45" x14ac:dyDescent="0.2">
      <c r="C4" s="4" t="s">
        <v>2</v>
      </c>
      <c r="D4" s="5"/>
      <c r="E4" s="6">
        <v>37.76</v>
      </c>
      <c r="F4" s="6">
        <v>37.76</v>
      </c>
      <c r="G4" s="6">
        <v>37.76</v>
      </c>
      <c r="H4" s="6">
        <v>37.76</v>
      </c>
      <c r="I4" s="6">
        <v>37.76</v>
      </c>
      <c r="J4" s="6">
        <v>37.76</v>
      </c>
      <c r="N4" s="4" t="s">
        <v>2</v>
      </c>
      <c r="O4" s="5"/>
      <c r="P4" s="6">
        <v>37.76</v>
      </c>
      <c r="Q4" s="6">
        <v>37.76</v>
      </c>
      <c r="R4" s="6">
        <v>37.76</v>
      </c>
      <c r="S4" s="6">
        <v>37.76</v>
      </c>
      <c r="T4" s="6">
        <v>37.76</v>
      </c>
      <c r="U4" s="6">
        <v>37.76</v>
      </c>
      <c r="Y4" s="4" t="s">
        <v>2</v>
      </c>
      <c r="Z4" s="5"/>
      <c r="AA4" s="6">
        <v>37.76</v>
      </c>
      <c r="AB4" s="6">
        <v>37.76</v>
      </c>
      <c r="AC4" s="6">
        <v>37.76</v>
      </c>
      <c r="AD4" s="6">
        <v>37.76</v>
      </c>
      <c r="AE4" s="6">
        <v>37.76</v>
      </c>
      <c r="AF4" s="6">
        <v>37.76</v>
      </c>
    </row>
    <row r="5" spans="3:32" ht="15" x14ac:dyDescent="0.2">
      <c r="C5" s="4"/>
      <c r="D5" s="5"/>
      <c r="E5" s="6"/>
      <c r="F5" s="6"/>
      <c r="G5" s="6"/>
      <c r="H5" s="6"/>
      <c r="I5" s="6"/>
      <c r="J5" s="6"/>
      <c r="N5" s="4"/>
      <c r="O5" s="5"/>
      <c r="P5" s="6"/>
      <c r="Q5" s="6"/>
      <c r="R5" s="6"/>
      <c r="S5" s="6"/>
      <c r="T5" s="6"/>
      <c r="U5" s="6"/>
      <c r="Y5" s="4"/>
      <c r="Z5" s="5"/>
      <c r="AA5" s="6"/>
      <c r="AB5" s="6"/>
      <c r="AC5" s="6"/>
      <c r="AD5" s="6"/>
      <c r="AE5" s="6"/>
      <c r="AF5" s="6"/>
    </row>
    <row r="6" spans="3:32" ht="30" x14ac:dyDescent="0.2">
      <c r="C6" s="4" t="s">
        <v>3</v>
      </c>
      <c r="D6" s="5"/>
      <c r="E6" s="7">
        <v>59</v>
      </c>
      <c r="F6" s="7">
        <f>E6*1.25</f>
        <v>73.75</v>
      </c>
      <c r="G6" s="7">
        <f>E6*1.5</f>
        <v>88.5</v>
      </c>
      <c r="H6" s="7">
        <f>E6*1.5</f>
        <v>88.5</v>
      </c>
      <c r="I6" s="7">
        <f>E6*1.75</f>
        <v>103.25</v>
      </c>
      <c r="J6" s="7">
        <f>E6*2</f>
        <v>118</v>
      </c>
      <c r="N6" s="4" t="s">
        <v>3</v>
      </c>
      <c r="O6" s="5"/>
      <c r="P6" s="7">
        <v>61</v>
      </c>
      <c r="Q6" s="7">
        <f>P6*1.25</f>
        <v>76.25</v>
      </c>
      <c r="R6" s="7">
        <f>P6*1.5</f>
        <v>91.5</v>
      </c>
      <c r="S6" s="7">
        <f>P6*1.5</f>
        <v>91.5</v>
      </c>
      <c r="T6" s="7">
        <f>P6*1.75</f>
        <v>106.75</v>
      </c>
      <c r="U6" s="7">
        <f>P6*2</f>
        <v>122</v>
      </c>
      <c r="Y6" s="4" t="s">
        <v>3</v>
      </c>
      <c r="Z6" s="5"/>
      <c r="AA6" s="7">
        <v>62</v>
      </c>
      <c r="AB6" s="7">
        <f>AA6*1.25</f>
        <v>77.5</v>
      </c>
      <c r="AC6" s="7">
        <f>AA6*1.5</f>
        <v>93</v>
      </c>
      <c r="AD6" s="7">
        <f>AA6*1.5</f>
        <v>93</v>
      </c>
      <c r="AE6" s="7">
        <f>AA6*1.75</f>
        <v>108.5</v>
      </c>
      <c r="AF6" s="7">
        <f>AA6*2</f>
        <v>124</v>
      </c>
    </row>
    <row r="7" spans="3:32" ht="15" x14ac:dyDescent="0.2">
      <c r="C7" s="4" t="s">
        <v>4</v>
      </c>
      <c r="D7" s="5">
        <v>4.8399999999999999E-2</v>
      </c>
      <c r="E7" s="7">
        <f>$D$7*E6</f>
        <v>2.8555999999999999</v>
      </c>
      <c r="F7" s="7"/>
      <c r="G7" s="7"/>
      <c r="H7" s="7">
        <f>$D$7*E6</f>
        <v>2.8555999999999999</v>
      </c>
      <c r="I7" s="7"/>
      <c r="J7" s="7"/>
      <c r="N7" s="4" t="s">
        <v>4</v>
      </c>
      <c r="O7" s="5">
        <v>4.8399999999999999E-2</v>
      </c>
      <c r="P7" s="7">
        <f>$D$7*P6</f>
        <v>2.9523999999999999</v>
      </c>
      <c r="Q7" s="7"/>
      <c r="R7" s="7"/>
      <c r="S7" s="7">
        <f>$D$7*P6</f>
        <v>2.9523999999999999</v>
      </c>
      <c r="T7" s="7"/>
      <c r="U7" s="7"/>
      <c r="Y7" s="4" t="s">
        <v>4</v>
      </c>
      <c r="Z7" s="5">
        <v>4.8399999999999999E-2</v>
      </c>
      <c r="AA7" s="7">
        <f>$D$7*AA6</f>
        <v>3.0007999999999999</v>
      </c>
      <c r="AB7" s="7"/>
      <c r="AC7" s="7"/>
      <c r="AD7" s="7">
        <f>$D$7*AA6</f>
        <v>3.0007999999999999</v>
      </c>
      <c r="AE7" s="7"/>
      <c r="AF7" s="7"/>
    </row>
    <row r="8" spans="3:32" ht="15" x14ac:dyDescent="0.2">
      <c r="C8" s="4" t="s">
        <v>5</v>
      </c>
      <c r="D8" s="5"/>
      <c r="E8" s="7"/>
      <c r="F8" s="7"/>
      <c r="G8" s="7"/>
      <c r="H8" s="7"/>
      <c r="I8" s="7"/>
      <c r="J8" s="7"/>
      <c r="N8" s="4" t="s">
        <v>5</v>
      </c>
      <c r="O8" s="5"/>
      <c r="P8" s="7"/>
      <c r="Q8" s="7"/>
      <c r="R8" s="7"/>
      <c r="S8" s="7"/>
      <c r="T8" s="7"/>
      <c r="U8" s="7"/>
      <c r="Y8" s="4" t="s">
        <v>5</v>
      </c>
      <c r="Z8" s="5"/>
      <c r="AA8" s="7"/>
      <c r="AB8" s="7"/>
      <c r="AC8" s="7"/>
      <c r="AD8" s="7"/>
      <c r="AE8" s="7"/>
      <c r="AF8" s="7"/>
    </row>
    <row r="9" spans="3:32" s="10" customFormat="1" ht="15" x14ac:dyDescent="0.2">
      <c r="C9" s="4" t="s">
        <v>6</v>
      </c>
      <c r="D9" s="8"/>
      <c r="E9" s="7">
        <v>1.69</v>
      </c>
      <c r="F9" s="7"/>
      <c r="G9" s="7"/>
      <c r="H9" s="7">
        <v>1.69</v>
      </c>
      <c r="I9" s="9"/>
      <c r="J9" s="9"/>
      <c r="N9" s="4" t="s">
        <v>6</v>
      </c>
      <c r="O9" s="8"/>
      <c r="P9" s="7">
        <v>1.69</v>
      </c>
      <c r="Q9" s="7"/>
      <c r="R9" s="7"/>
      <c r="S9" s="7">
        <v>1.69</v>
      </c>
      <c r="T9" s="9"/>
      <c r="U9" s="9"/>
      <c r="Y9" s="4" t="s">
        <v>6</v>
      </c>
      <c r="Z9" s="8"/>
      <c r="AA9" s="7">
        <v>1.69</v>
      </c>
      <c r="AB9" s="7"/>
      <c r="AC9" s="7"/>
      <c r="AD9" s="7">
        <v>1.69</v>
      </c>
      <c r="AE9" s="9"/>
      <c r="AF9" s="9"/>
    </row>
    <row r="10" spans="3:32" ht="15" x14ac:dyDescent="0.2">
      <c r="C10" s="11" t="s">
        <v>7</v>
      </c>
      <c r="D10" s="5">
        <v>7.4999999999999997E-2</v>
      </c>
      <c r="E10" s="7">
        <f>(E6+E7+E8+E9)*$D$10</f>
        <v>4.7659199999999995</v>
      </c>
      <c r="F10" s="7">
        <f>(F6+F7+F8+F9)*$D$10</f>
        <v>5.53125</v>
      </c>
      <c r="G10" s="7">
        <f t="shared" ref="G10:J10" si="0">(G6+G7+G8+G9)*$D$10</f>
        <v>6.6375000000000002</v>
      </c>
      <c r="H10" s="7">
        <f t="shared" si="0"/>
        <v>6.978419999999999</v>
      </c>
      <c r="I10" s="7">
        <f t="shared" si="0"/>
        <v>7.7437499999999995</v>
      </c>
      <c r="J10" s="7">
        <f t="shared" si="0"/>
        <v>8.85</v>
      </c>
      <c r="N10" s="16" t="s">
        <v>7</v>
      </c>
      <c r="O10" s="5">
        <v>7.4999999999999997E-2</v>
      </c>
      <c r="P10" s="7">
        <f>(P6+P7+P8+P9)*$D$10</f>
        <v>4.9231799999999994</v>
      </c>
      <c r="Q10" s="7">
        <f>(Q6+Q7+Q8+Q9)*$D$10</f>
        <v>5.71875</v>
      </c>
      <c r="R10" s="7">
        <f t="shared" ref="R10:U10" si="1">(R6+R7+R8+R9)*$D$10</f>
        <v>6.8624999999999998</v>
      </c>
      <c r="S10" s="7">
        <f t="shared" si="1"/>
        <v>7.2106799999999991</v>
      </c>
      <c r="T10" s="7">
        <f t="shared" si="1"/>
        <v>8.0062499999999996</v>
      </c>
      <c r="U10" s="7">
        <f t="shared" si="1"/>
        <v>9.15</v>
      </c>
      <c r="Y10" s="16" t="s">
        <v>7</v>
      </c>
      <c r="Z10" s="5">
        <v>7.4999999999999997E-2</v>
      </c>
      <c r="AA10" s="7">
        <f>(AA6+AA7+AA8+AA9)*$D$10</f>
        <v>5.0018099999999999</v>
      </c>
      <c r="AB10" s="7">
        <f>(AB6+AB7+AB8+AB9)*$D$10</f>
        <v>5.8125</v>
      </c>
      <c r="AC10" s="7">
        <f t="shared" ref="AC10:AF10" si="2">(AC6+AC7+AC8+AC9)*$D$10</f>
        <v>6.9749999999999996</v>
      </c>
      <c r="AD10" s="7">
        <f t="shared" si="2"/>
        <v>7.3268099999999992</v>
      </c>
      <c r="AE10" s="7">
        <f t="shared" si="2"/>
        <v>8.1374999999999993</v>
      </c>
      <c r="AF10" s="7">
        <f t="shared" si="2"/>
        <v>9.2999999999999989</v>
      </c>
    </row>
    <row r="11" spans="3:32" ht="30" x14ac:dyDescent="0.2">
      <c r="C11" s="11" t="s">
        <v>8</v>
      </c>
      <c r="D11" s="5">
        <v>8.3299999999999999E-2</v>
      </c>
      <c r="E11" s="7">
        <f>(E6+E7+E8+E9)*$D$11</f>
        <v>5.2933484799999997</v>
      </c>
      <c r="F11" s="7">
        <f>(E6+F7+F8+F9)*$D$11+0.06*0.25*E6</f>
        <v>5.7996999999999996</v>
      </c>
      <c r="G11" s="7">
        <f>(E6+G7+G8+G9)*$D$11+0.06*0.5*E6</f>
        <v>6.6846999999999994</v>
      </c>
      <c r="H11" s="7">
        <f>(E6+H7+H8+H9)*$D$11+E6*0.06*0.5</f>
        <v>7.0633484800000002</v>
      </c>
      <c r="I11" s="7">
        <f>(E6+I7+I8+I9)*$D$11+E6*0.06*0.75</f>
        <v>7.5697000000000001</v>
      </c>
      <c r="J11" s="7">
        <f>(E6+J7+J8+J9)*$D$11+E6*0.06</f>
        <v>8.454699999999999</v>
      </c>
      <c r="N11" s="16" t="s">
        <v>8</v>
      </c>
      <c r="O11" s="5">
        <v>8.3299999999999999E-2</v>
      </c>
      <c r="P11" s="7">
        <f>(P6+P7+P8+P9)*$D$11</f>
        <v>5.4680119199999995</v>
      </c>
      <c r="Q11" s="7">
        <f>(P6+Q7+Q8+Q9)*$D$11+0.06*0.25*P6</f>
        <v>5.9962999999999997</v>
      </c>
      <c r="R11" s="7">
        <f>(P6+R7+R8+R9)*$D$11+0.06*0.5*P6</f>
        <v>6.9112999999999998</v>
      </c>
      <c r="S11" s="7">
        <f>(P6+S7+S8+S9)*$D$11+P6*0.06*0.5</f>
        <v>7.2980119199999995</v>
      </c>
      <c r="T11" s="7">
        <f>(P6+T7+T8+T9)*$D$11+P6*0.06*0.75</f>
        <v>7.8262999999999998</v>
      </c>
      <c r="U11" s="7">
        <f>(P6+U7+U8+U9)*$D$11+P6*0.06</f>
        <v>8.741299999999999</v>
      </c>
      <c r="Y11" s="16" t="s">
        <v>8</v>
      </c>
      <c r="Z11" s="5">
        <v>8.3299999999999999E-2</v>
      </c>
      <c r="AA11" s="7">
        <f>(AA6+AA7+AA8+AA9)*$D$11</f>
        <v>5.5553436399999994</v>
      </c>
      <c r="AB11" s="7">
        <f>(AA6+AB7+AB8+AB9)*$D$11+0.06*0.25*AA6</f>
        <v>6.0945999999999998</v>
      </c>
      <c r="AC11" s="7">
        <f>(AA6+AC7+AC8+AC9)*$D$11+0.06*0.5*AA6</f>
        <v>7.0245999999999995</v>
      </c>
      <c r="AD11" s="7">
        <f>(AA6+AD7+AD8+AD9)*$D$11+AA6*0.06*0.5</f>
        <v>7.4153436399999997</v>
      </c>
      <c r="AE11" s="7">
        <f>(AA6+AE7+AE8+AE9)*$D$11+AA6*0.06*0.75</f>
        <v>7.9546000000000001</v>
      </c>
      <c r="AF11" s="7">
        <f>(AA6+AF7+AF8+AF9)*$D$11+AA6*0.06</f>
        <v>8.8845999999999989</v>
      </c>
    </row>
    <row r="12" spans="3:32" ht="30" x14ac:dyDescent="0.2">
      <c r="C12" s="11" t="s">
        <v>9</v>
      </c>
      <c r="D12" s="5">
        <v>7.4999999999999997E-2</v>
      </c>
      <c r="E12" s="7">
        <f>34.32*0.075*(1+0.0484)+1.63*0.075</f>
        <v>2.8208316</v>
      </c>
      <c r="F12" s="7"/>
      <c r="G12" s="7"/>
      <c r="H12" s="7">
        <f>34.32*0.075*(1+0.0484)+1.63*0.075</f>
        <v>2.8208316</v>
      </c>
      <c r="I12" s="7"/>
      <c r="J12" s="7"/>
      <c r="N12" s="16" t="s">
        <v>9</v>
      </c>
      <c r="O12" s="5">
        <v>7.4999999999999997E-2</v>
      </c>
      <c r="P12" s="7">
        <f>34.32*0.075*(1+0.0484)+1.63*0.075</f>
        <v>2.8208316</v>
      </c>
      <c r="Q12" s="7"/>
      <c r="R12" s="7"/>
      <c r="S12" s="7">
        <f>34.32*0.075*(1+0.0484)+1.63*0.075</f>
        <v>2.8208316</v>
      </c>
      <c r="T12" s="7"/>
      <c r="U12" s="7"/>
      <c r="Y12" s="16" t="s">
        <v>9</v>
      </c>
      <c r="Z12" s="5">
        <v>7.4999999999999997E-2</v>
      </c>
      <c r="AA12" s="7">
        <f>34.32*0.075*(1+0.0484)+1.63*0.075</f>
        <v>2.8208316</v>
      </c>
      <c r="AB12" s="7"/>
      <c r="AC12" s="7"/>
      <c r="AD12" s="7">
        <f>34.32*0.075*(1+0.0484)+1.63*0.075</f>
        <v>2.8208316</v>
      </c>
      <c r="AE12" s="7"/>
      <c r="AF12" s="7"/>
    </row>
    <row r="13" spans="3:32" ht="105" x14ac:dyDescent="0.2">
      <c r="C13" s="11" t="s">
        <v>10</v>
      </c>
      <c r="D13" s="5" t="s">
        <v>11</v>
      </c>
      <c r="E13" s="7">
        <f t="shared" ref="E13:J13" si="3">(E6+E7+E8+E9)*E20</f>
        <v>3.5523787868131871</v>
      </c>
      <c r="F13" s="7">
        <f t="shared" si="3"/>
        <v>5.6049999999999995</v>
      </c>
      <c r="G13" s="7">
        <f t="shared" si="3"/>
        <v>6.726</v>
      </c>
      <c r="H13" s="7">
        <f t="shared" si="3"/>
        <v>5.7943787868131862</v>
      </c>
      <c r="I13" s="7">
        <f t="shared" si="3"/>
        <v>7.8469999999999995</v>
      </c>
      <c r="J13" s="7">
        <f t="shared" si="3"/>
        <v>8.968</v>
      </c>
      <c r="N13" s="16" t="s">
        <v>10</v>
      </c>
      <c r="O13" s="5" t="s">
        <v>11</v>
      </c>
      <c r="P13" s="7">
        <f t="shared" ref="P13:U13" si="4">(P6+P7+P8+P9)*P20</f>
        <v>3.711735586813186</v>
      </c>
      <c r="Q13" s="7">
        <f t="shared" si="4"/>
        <v>5.7949999999999999</v>
      </c>
      <c r="R13" s="7">
        <f t="shared" si="4"/>
        <v>6.9539999999999997</v>
      </c>
      <c r="S13" s="7">
        <f t="shared" si="4"/>
        <v>6.0297355868131861</v>
      </c>
      <c r="T13" s="7">
        <f t="shared" si="4"/>
        <v>8.1129999999999995</v>
      </c>
      <c r="U13" s="7">
        <f t="shared" si="4"/>
        <v>9.2720000000000002</v>
      </c>
      <c r="Y13" s="16" t="s">
        <v>10</v>
      </c>
      <c r="Z13" s="5" t="s">
        <v>11</v>
      </c>
      <c r="AA13" s="7">
        <f t="shared" ref="AA13:AF13" si="5">(AA6+AA7+AA8+AA9)*AA20</f>
        <v>3.7914139868131866</v>
      </c>
      <c r="AB13" s="7">
        <f t="shared" si="5"/>
        <v>5.89</v>
      </c>
      <c r="AC13" s="7">
        <f t="shared" si="5"/>
        <v>7.0679999999999996</v>
      </c>
      <c r="AD13" s="7">
        <f t="shared" si="5"/>
        <v>6.1474139868131861</v>
      </c>
      <c r="AE13" s="7">
        <f t="shared" si="5"/>
        <v>8.2460000000000004</v>
      </c>
      <c r="AF13" s="7">
        <f t="shared" si="5"/>
        <v>9.4239999999999995</v>
      </c>
    </row>
    <row r="14" spans="3:32" ht="26.25" customHeight="1" x14ac:dyDescent="0.2">
      <c r="C14" s="16" t="s">
        <v>12</v>
      </c>
      <c r="D14" s="12"/>
      <c r="E14" s="17">
        <f t="shared" ref="E14:J14" si="6">SUM(E6:E13)</f>
        <v>79.978078866813206</v>
      </c>
      <c r="F14" s="17">
        <f t="shared" si="6"/>
        <v>90.685950000000005</v>
      </c>
      <c r="G14" s="17">
        <f t="shared" si="6"/>
        <v>108.54820000000001</v>
      </c>
      <c r="H14" s="17">
        <f t="shared" si="6"/>
        <v>115.70257886681318</v>
      </c>
      <c r="I14" s="17">
        <f t="shared" si="6"/>
        <v>126.41045</v>
      </c>
      <c r="J14" s="17">
        <f t="shared" si="6"/>
        <v>144.27269999999999</v>
      </c>
      <c r="N14" s="16" t="s">
        <v>12</v>
      </c>
      <c r="O14" s="12"/>
      <c r="P14" s="17">
        <f t="shared" ref="P14:U14" si="7">SUM(P6:P13)</f>
        <v>82.566159106813188</v>
      </c>
      <c r="Q14" s="17">
        <f t="shared" si="7"/>
        <v>93.760050000000007</v>
      </c>
      <c r="R14" s="17">
        <f t="shared" si="7"/>
        <v>112.22779999999999</v>
      </c>
      <c r="S14" s="17">
        <f t="shared" si="7"/>
        <v>119.50165910681318</v>
      </c>
      <c r="T14" s="17">
        <f t="shared" si="7"/>
        <v>130.69555</v>
      </c>
      <c r="U14" s="17">
        <f t="shared" si="7"/>
        <v>149.16329999999999</v>
      </c>
      <c r="Y14" s="16" t="s">
        <v>12</v>
      </c>
      <c r="Z14" s="12"/>
      <c r="AA14" s="17">
        <f t="shared" ref="AA14:AF14" si="8">SUM(AA6:AA13)</f>
        <v>83.860199226813194</v>
      </c>
      <c r="AB14" s="17">
        <f t="shared" si="8"/>
        <v>95.2971</v>
      </c>
      <c r="AC14" s="17">
        <f t="shared" si="8"/>
        <v>114.06759999999998</v>
      </c>
      <c r="AD14" s="17">
        <f t="shared" si="8"/>
        <v>121.40119922681319</v>
      </c>
      <c r="AE14" s="17">
        <f t="shared" si="8"/>
        <v>132.8381</v>
      </c>
      <c r="AF14" s="17">
        <f t="shared" si="8"/>
        <v>151.60860000000002</v>
      </c>
    </row>
    <row r="15" spans="3:32" ht="26.25" customHeight="1" x14ac:dyDescent="0.2">
      <c r="D15" s="21" t="s">
        <v>13</v>
      </c>
      <c r="E15" s="22"/>
      <c r="F15" s="22"/>
      <c r="G15" s="22"/>
      <c r="H15" s="22"/>
      <c r="I15" s="22"/>
      <c r="J15" s="22"/>
      <c r="O15" s="21" t="s">
        <v>13</v>
      </c>
      <c r="P15" s="22"/>
      <c r="Q15" s="22"/>
      <c r="R15" s="22"/>
      <c r="S15" s="22"/>
      <c r="T15" s="22"/>
      <c r="U15" s="22"/>
      <c r="Z15" s="21" t="s">
        <v>13</v>
      </c>
      <c r="AA15" s="22"/>
      <c r="AB15" s="22"/>
      <c r="AC15" s="22"/>
      <c r="AD15" s="22"/>
      <c r="AE15" s="22"/>
      <c r="AF15" s="22"/>
    </row>
    <row r="16" spans="3:32" ht="26.25" customHeight="1" x14ac:dyDescent="0.2">
      <c r="D16" s="4" t="s">
        <v>14</v>
      </c>
      <c r="E16" s="14">
        <f t="shared" ref="E16:J16" si="9">SUM(E6:E9)*182</f>
        <v>11565.299199999999</v>
      </c>
      <c r="F16" s="14">
        <f t="shared" si="9"/>
        <v>13422.5</v>
      </c>
      <c r="G16" s="14">
        <f t="shared" si="9"/>
        <v>16107</v>
      </c>
      <c r="H16" s="14">
        <f t="shared" si="9"/>
        <v>16934.299199999998</v>
      </c>
      <c r="I16" s="14">
        <f t="shared" si="9"/>
        <v>18791.5</v>
      </c>
      <c r="J16" s="14">
        <f t="shared" si="9"/>
        <v>21476</v>
      </c>
      <c r="O16" s="4" t="s">
        <v>14</v>
      </c>
      <c r="P16" s="14">
        <f t="shared" ref="P16:U16" si="10">SUM(P6:P9)*182</f>
        <v>11946.916799999999</v>
      </c>
      <c r="Q16" s="14">
        <f t="shared" si="10"/>
        <v>13877.5</v>
      </c>
      <c r="R16" s="14">
        <f t="shared" si="10"/>
        <v>16653</v>
      </c>
      <c r="S16" s="14">
        <f t="shared" si="10"/>
        <v>17497.916799999999</v>
      </c>
      <c r="T16" s="14">
        <f t="shared" si="10"/>
        <v>19428.5</v>
      </c>
      <c r="U16" s="14">
        <f t="shared" si="10"/>
        <v>22204</v>
      </c>
      <c r="Z16" s="4" t="s">
        <v>14</v>
      </c>
      <c r="AA16" s="14">
        <f t="shared" ref="AA16:AF16" si="11">SUM(AA6:AA9)*182</f>
        <v>12137.7256</v>
      </c>
      <c r="AB16" s="14">
        <f t="shared" si="11"/>
        <v>14105</v>
      </c>
      <c r="AC16" s="14">
        <f t="shared" si="11"/>
        <v>16926</v>
      </c>
      <c r="AD16" s="14">
        <f t="shared" si="11"/>
        <v>17779.725599999998</v>
      </c>
      <c r="AE16" s="14">
        <f t="shared" si="11"/>
        <v>19747</v>
      </c>
      <c r="AF16" s="14">
        <f t="shared" si="11"/>
        <v>22568</v>
      </c>
    </row>
    <row r="17" spans="4:32" ht="15" x14ac:dyDescent="0.2">
      <c r="D17" s="4"/>
      <c r="E17" s="13"/>
      <c r="F17" s="13"/>
      <c r="G17" s="13"/>
      <c r="H17" s="13"/>
      <c r="I17" s="13"/>
      <c r="J17" s="13"/>
      <c r="O17" s="4"/>
      <c r="P17" s="13"/>
      <c r="Q17" s="13"/>
      <c r="R17" s="13"/>
      <c r="S17" s="13"/>
      <c r="T17" s="13"/>
      <c r="U17" s="13"/>
      <c r="Z17" s="4"/>
      <c r="AA17" s="13"/>
      <c r="AB17" s="13"/>
      <c r="AC17" s="13"/>
      <c r="AD17" s="13"/>
      <c r="AE17" s="13"/>
      <c r="AF17" s="13"/>
    </row>
    <row r="18" spans="4:32" ht="30" x14ac:dyDescent="0.2">
      <c r="D18" s="4" t="s">
        <v>15</v>
      </c>
      <c r="E18" s="14">
        <f>IF(E16&lt;7522,E16*4.51%,(7522*4.51%+(E16-7522)*7.6%))</f>
        <v>646.53293919999999</v>
      </c>
      <c r="F18" s="14"/>
      <c r="G18" s="14"/>
      <c r="H18" s="14">
        <f>IF(H16&lt;7522,H16*4.51%,(7522*4.51%+(H16-7522)*7.6%))</f>
        <v>1054.5769391999997</v>
      </c>
      <c r="I18" s="14"/>
      <c r="J18" s="14"/>
      <c r="O18" s="4" t="s">
        <v>15</v>
      </c>
      <c r="P18" s="14">
        <f>IF(P16&lt;7522,P16*4.51%,(7522*4.51%+(P16-7522)*7.6%))</f>
        <v>675.53587679999987</v>
      </c>
      <c r="Q18" s="14"/>
      <c r="R18" s="14"/>
      <c r="S18" s="14">
        <f>IF(S16&lt;7522,S16*4.51%,(7522*4.51%+(S16-7522)*7.6%))</f>
        <v>1097.4118767999998</v>
      </c>
      <c r="T18" s="14"/>
      <c r="U18" s="14"/>
      <c r="Z18" s="4" t="s">
        <v>15</v>
      </c>
      <c r="AA18" s="14">
        <f>IF(AA16&lt;7522,AA16*4.51%,(7522*4.51%+(AA16-7522)*7.6%))</f>
        <v>690.03734559999998</v>
      </c>
      <c r="AB18" s="14"/>
      <c r="AC18" s="14"/>
      <c r="AD18" s="14">
        <f>IF(AD16&lt;7522,AD16*4.51%,(7522*4.51%+(AD16-7522)*7.6%))</f>
        <v>1118.8293455999999</v>
      </c>
      <c r="AE18" s="14"/>
      <c r="AF18" s="14"/>
    </row>
    <row r="19" spans="4:32" ht="15" x14ac:dyDescent="0.2">
      <c r="D19" s="4"/>
      <c r="E19" s="13"/>
      <c r="F19" s="13"/>
      <c r="G19" s="13"/>
      <c r="H19" s="13"/>
      <c r="I19" s="13"/>
      <c r="J19" s="13"/>
      <c r="O19" s="4"/>
      <c r="P19" s="13"/>
      <c r="Q19" s="13"/>
      <c r="R19" s="13"/>
      <c r="S19" s="13"/>
      <c r="T19" s="13"/>
      <c r="U19" s="13"/>
      <c r="Z19" s="4"/>
      <c r="AA19" s="13"/>
      <c r="AB19" s="13"/>
      <c r="AC19" s="13"/>
      <c r="AD19" s="13"/>
      <c r="AE19" s="13"/>
      <c r="AF19" s="13"/>
    </row>
    <row r="20" spans="4:32" ht="30" x14ac:dyDescent="0.2">
      <c r="D20" s="4" t="s">
        <v>16</v>
      </c>
      <c r="E20" s="15">
        <f t="shared" ref="E20" si="12">E18/E16</f>
        <v>5.5902828627209231E-2</v>
      </c>
      <c r="F20" s="15">
        <v>7.5999999999999998E-2</v>
      </c>
      <c r="G20" s="15">
        <v>7.5999999999999998E-2</v>
      </c>
      <c r="H20" s="15">
        <f t="shared" ref="H20" si="13">H18/H16</f>
        <v>6.2274613596055982E-2</v>
      </c>
      <c r="I20" s="15">
        <v>7.5999999999999998E-2</v>
      </c>
      <c r="J20" s="15">
        <v>7.5999999999999998E-2</v>
      </c>
      <c r="O20" s="4" t="s">
        <v>16</v>
      </c>
      <c r="P20" s="15">
        <f t="shared" ref="P20" si="14">P18/P16</f>
        <v>5.6544787923859981E-2</v>
      </c>
      <c r="Q20" s="15">
        <v>7.5999999999999998E-2</v>
      </c>
      <c r="R20" s="15">
        <v>7.5999999999999998E-2</v>
      </c>
      <c r="S20" s="15">
        <f t="shared" ref="S20" si="15">S18/S16</f>
        <v>6.2716715900717965E-2</v>
      </c>
      <c r="T20" s="15">
        <v>7.5999999999999998E-2</v>
      </c>
      <c r="U20" s="15">
        <v>7.5999999999999998E-2</v>
      </c>
      <c r="Z20" s="4" t="s">
        <v>16</v>
      </c>
      <c r="AA20" s="15">
        <f t="shared" ref="AA20" si="16">AA18/AA16</f>
        <v>5.685062987418335E-2</v>
      </c>
      <c r="AB20" s="15">
        <v>7.5999999999999998E-2</v>
      </c>
      <c r="AC20" s="15">
        <v>7.5999999999999998E-2</v>
      </c>
      <c r="AD20" s="15">
        <f t="shared" ref="AD20" si="17">AD18/AD16</f>
        <v>6.2927256065189216E-2</v>
      </c>
      <c r="AE20" s="15">
        <v>7.5999999999999998E-2</v>
      </c>
      <c r="AF20" s="15">
        <v>7.5999999999999998E-2</v>
      </c>
    </row>
  </sheetData>
  <sheetProtection algorithmName="SHA-512" hashValue="JmS5jIh7NPD3u83cUunXIueknonQU9UCJO1+4aCuwuPRut0I3U9Em+cQKdMSAJhlcBFiVe1A0lfJ9NHRon/qNA==" saltValue="/rzjBJOP+UWniRuC1P2GTA==" spinCount="100000" sheet="1" objects="1" scenarios="1"/>
  <mergeCells count="3">
    <mergeCell ref="D15:J15"/>
    <mergeCell ref="O15:U15"/>
    <mergeCell ref="Z15:AF15"/>
  </mergeCells>
  <pageMargins left="0.25" right="0.25" top="0.75" bottom="0.75" header="0.3" footer="0.3"/>
  <pageSetup paperSize="9" scale="44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0CBE5F-F911-4A69-AE84-FC1A9AB816D9}">
  <sheetPr>
    <pageSetUpPr fitToPage="1"/>
  </sheetPr>
  <dimension ref="C3:AF20"/>
  <sheetViews>
    <sheetView rightToLeft="1" zoomScale="84" zoomScaleNormal="84" workbookViewId="0">
      <selection activeCell="J3" sqref="J3"/>
    </sheetView>
  </sheetViews>
  <sheetFormatPr defaultColWidth="9" defaultRowHeight="14.25" x14ac:dyDescent="0.2"/>
  <cols>
    <col min="1" max="16384" width="9" style="1"/>
  </cols>
  <sheetData>
    <row r="3" spans="3:32" ht="135" x14ac:dyDescent="0.2">
      <c r="C3" s="2" t="s">
        <v>0</v>
      </c>
      <c r="D3" s="2" t="s">
        <v>1</v>
      </c>
      <c r="E3" s="3" t="s">
        <v>35</v>
      </c>
      <c r="F3" s="3" t="s">
        <v>36</v>
      </c>
      <c r="G3" s="3" t="s">
        <v>37</v>
      </c>
      <c r="H3" s="3" t="s">
        <v>38</v>
      </c>
      <c r="I3" s="3" t="s">
        <v>39</v>
      </c>
      <c r="J3" s="3" t="s">
        <v>40</v>
      </c>
      <c r="N3" s="2" t="s">
        <v>0</v>
      </c>
      <c r="O3" s="2" t="s">
        <v>1</v>
      </c>
      <c r="P3" s="3" t="s">
        <v>41</v>
      </c>
      <c r="Q3" s="3" t="s">
        <v>42</v>
      </c>
      <c r="R3" s="3" t="s">
        <v>43</v>
      </c>
      <c r="S3" s="3" t="s">
        <v>44</v>
      </c>
      <c r="T3" s="3" t="s">
        <v>45</v>
      </c>
      <c r="U3" s="3" t="s">
        <v>46</v>
      </c>
      <c r="Y3" s="2" t="s">
        <v>0</v>
      </c>
      <c r="Z3" s="2" t="s">
        <v>1</v>
      </c>
      <c r="AA3" s="3" t="s">
        <v>47</v>
      </c>
      <c r="AB3" s="3" t="s">
        <v>48</v>
      </c>
      <c r="AC3" s="3" t="s">
        <v>49</v>
      </c>
      <c r="AD3" s="3" t="s">
        <v>50</v>
      </c>
      <c r="AE3" s="3" t="s">
        <v>51</v>
      </c>
      <c r="AF3" s="3" t="s">
        <v>52</v>
      </c>
    </row>
    <row r="4" spans="3:32" ht="45" x14ac:dyDescent="0.2">
      <c r="C4" s="4" t="s">
        <v>2</v>
      </c>
      <c r="D4" s="5"/>
      <c r="E4" s="6">
        <v>37.76</v>
      </c>
      <c r="F4" s="6">
        <v>37.76</v>
      </c>
      <c r="G4" s="6">
        <v>37.76</v>
      </c>
      <c r="H4" s="6">
        <v>37.76</v>
      </c>
      <c r="I4" s="6">
        <v>37.76</v>
      </c>
      <c r="J4" s="6">
        <v>37.76</v>
      </c>
      <c r="N4" s="4" t="s">
        <v>2</v>
      </c>
      <c r="O4" s="5"/>
      <c r="P4" s="6">
        <v>37.76</v>
      </c>
      <c r="Q4" s="6">
        <v>37.76</v>
      </c>
      <c r="R4" s="6">
        <v>37.76</v>
      </c>
      <c r="S4" s="6">
        <v>37.76</v>
      </c>
      <c r="T4" s="6">
        <v>37.76</v>
      </c>
      <c r="U4" s="6">
        <v>37.76</v>
      </c>
      <c r="Y4" s="4" t="s">
        <v>2</v>
      </c>
      <c r="Z4" s="5"/>
      <c r="AA4" s="6">
        <v>37.76</v>
      </c>
      <c r="AB4" s="6">
        <v>37.76</v>
      </c>
      <c r="AC4" s="6">
        <v>37.76</v>
      </c>
      <c r="AD4" s="6">
        <v>37.76</v>
      </c>
      <c r="AE4" s="6">
        <v>37.76</v>
      </c>
      <c r="AF4" s="6">
        <v>37.76</v>
      </c>
    </row>
    <row r="5" spans="3:32" ht="15" x14ac:dyDescent="0.2">
      <c r="C5" s="4"/>
      <c r="D5" s="5"/>
      <c r="E5" s="6"/>
      <c r="F5" s="6"/>
      <c r="G5" s="6"/>
      <c r="H5" s="6"/>
      <c r="I5" s="6"/>
      <c r="J5" s="6"/>
      <c r="N5" s="4"/>
      <c r="O5" s="5"/>
      <c r="P5" s="6"/>
      <c r="Q5" s="6"/>
      <c r="R5" s="6"/>
      <c r="S5" s="6"/>
      <c r="T5" s="6"/>
      <c r="U5" s="6"/>
      <c r="Y5" s="4"/>
      <c r="Z5" s="5"/>
      <c r="AA5" s="6"/>
      <c r="AB5" s="6"/>
      <c r="AC5" s="6"/>
      <c r="AD5" s="6"/>
      <c r="AE5" s="6"/>
      <c r="AF5" s="6"/>
    </row>
    <row r="6" spans="3:32" ht="30" x14ac:dyDescent="0.2">
      <c r="C6" s="4" t="s">
        <v>3</v>
      </c>
      <c r="D6" s="5"/>
      <c r="E6" s="7">
        <v>50.5</v>
      </c>
      <c r="F6" s="7">
        <f>E6*1.25</f>
        <v>63.125</v>
      </c>
      <c r="G6" s="7">
        <f>E6*1.5</f>
        <v>75.75</v>
      </c>
      <c r="H6" s="7">
        <f>E6*1.5</f>
        <v>75.75</v>
      </c>
      <c r="I6" s="7">
        <f>E6*1.75</f>
        <v>88.375</v>
      </c>
      <c r="J6" s="7">
        <f>E6*2</f>
        <v>101</v>
      </c>
      <c r="N6" s="4" t="s">
        <v>3</v>
      </c>
      <c r="O6" s="5"/>
      <c r="P6" s="7">
        <v>52.5</v>
      </c>
      <c r="Q6" s="7">
        <f>P6*1.25</f>
        <v>65.625</v>
      </c>
      <c r="R6" s="7">
        <f>P6*1.5</f>
        <v>78.75</v>
      </c>
      <c r="S6" s="7">
        <f>P6*1.5</f>
        <v>78.75</v>
      </c>
      <c r="T6" s="7">
        <f>P6*1.75</f>
        <v>91.875</v>
      </c>
      <c r="U6" s="7">
        <f>P6*2</f>
        <v>105</v>
      </c>
      <c r="Y6" s="4" t="s">
        <v>3</v>
      </c>
      <c r="Z6" s="5"/>
      <c r="AA6" s="7">
        <v>53.5</v>
      </c>
      <c r="AB6" s="7">
        <f>AA6*1.25</f>
        <v>66.875</v>
      </c>
      <c r="AC6" s="7">
        <f>AA6*1.5</f>
        <v>80.25</v>
      </c>
      <c r="AD6" s="7">
        <f>AA6*1.5</f>
        <v>80.25</v>
      </c>
      <c r="AE6" s="7">
        <f>AA6*1.75</f>
        <v>93.625</v>
      </c>
      <c r="AF6" s="7">
        <f>AA6*2</f>
        <v>107</v>
      </c>
    </row>
    <row r="7" spans="3:32" ht="15" x14ac:dyDescent="0.2">
      <c r="C7" s="4" t="s">
        <v>4</v>
      </c>
      <c r="D7" s="5">
        <v>4.8399999999999999E-2</v>
      </c>
      <c r="E7" s="7">
        <f>$D$7*E6</f>
        <v>2.4441999999999999</v>
      </c>
      <c r="F7" s="7"/>
      <c r="G7" s="7"/>
      <c r="H7" s="7">
        <f>$D$7*E6</f>
        <v>2.4441999999999999</v>
      </c>
      <c r="I7" s="7"/>
      <c r="J7" s="7"/>
      <c r="N7" s="4" t="s">
        <v>4</v>
      </c>
      <c r="O7" s="5">
        <v>4.8399999999999999E-2</v>
      </c>
      <c r="P7" s="7">
        <f>$D$7*P6</f>
        <v>2.5409999999999999</v>
      </c>
      <c r="Q7" s="7"/>
      <c r="R7" s="7"/>
      <c r="S7" s="7">
        <f>$D$7*P6</f>
        <v>2.5409999999999999</v>
      </c>
      <c r="T7" s="7"/>
      <c r="U7" s="7"/>
      <c r="Y7" s="4" t="s">
        <v>4</v>
      </c>
      <c r="Z7" s="5">
        <v>4.8399999999999999E-2</v>
      </c>
      <c r="AA7" s="7">
        <f>$D$7*AA6</f>
        <v>2.5893999999999999</v>
      </c>
      <c r="AB7" s="7"/>
      <c r="AC7" s="7"/>
      <c r="AD7" s="7">
        <f>$D$7*AA6</f>
        <v>2.5893999999999999</v>
      </c>
      <c r="AE7" s="7"/>
      <c r="AF7" s="7"/>
    </row>
    <row r="8" spans="3:32" ht="15" x14ac:dyDescent="0.2">
      <c r="C8" s="4" t="s">
        <v>5</v>
      </c>
      <c r="D8" s="5"/>
      <c r="E8" s="7"/>
      <c r="F8" s="7"/>
      <c r="G8" s="7"/>
      <c r="H8" s="7"/>
      <c r="I8" s="7"/>
      <c r="J8" s="7"/>
      <c r="N8" s="4" t="s">
        <v>5</v>
      </c>
      <c r="O8" s="5"/>
      <c r="P8" s="7"/>
      <c r="Q8" s="7"/>
      <c r="R8" s="7"/>
      <c r="S8" s="7"/>
      <c r="T8" s="7"/>
      <c r="U8" s="7"/>
      <c r="Y8" s="4" t="s">
        <v>5</v>
      </c>
      <c r="Z8" s="5"/>
      <c r="AA8" s="7"/>
      <c r="AB8" s="7"/>
      <c r="AC8" s="7"/>
      <c r="AD8" s="7"/>
      <c r="AE8" s="7"/>
      <c r="AF8" s="7"/>
    </row>
    <row r="9" spans="3:32" s="10" customFormat="1" ht="15" x14ac:dyDescent="0.2">
      <c r="C9" s="4" t="s">
        <v>6</v>
      </c>
      <c r="D9" s="8"/>
      <c r="E9" s="7">
        <v>1.69</v>
      </c>
      <c r="F9" s="7"/>
      <c r="G9" s="7"/>
      <c r="H9" s="7">
        <v>1.69</v>
      </c>
      <c r="I9" s="9"/>
      <c r="J9" s="9"/>
      <c r="N9" s="4" t="s">
        <v>6</v>
      </c>
      <c r="O9" s="8"/>
      <c r="P9" s="7">
        <v>1.69</v>
      </c>
      <c r="Q9" s="7"/>
      <c r="R9" s="7"/>
      <c r="S9" s="7">
        <v>1.69</v>
      </c>
      <c r="T9" s="9"/>
      <c r="U9" s="9"/>
      <c r="Y9" s="4" t="s">
        <v>6</v>
      </c>
      <c r="Z9" s="8"/>
      <c r="AA9" s="7">
        <v>1.69</v>
      </c>
      <c r="AB9" s="7"/>
      <c r="AC9" s="7"/>
      <c r="AD9" s="7">
        <v>1.69</v>
      </c>
      <c r="AE9" s="9"/>
      <c r="AF9" s="9"/>
    </row>
    <row r="10" spans="3:32" ht="15" x14ac:dyDescent="0.2">
      <c r="C10" s="16" t="s">
        <v>7</v>
      </c>
      <c r="D10" s="5">
        <v>7.4999999999999997E-2</v>
      </c>
      <c r="E10" s="7">
        <f>(E6+E7+E8+E9)*$D$10</f>
        <v>4.0975649999999995</v>
      </c>
      <c r="F10" s="7">
        <f>(F6+F7+F8+F9)*$D$10</f>
        <v>4.734375</v>
      </c>
      <c r="G10" s="7">
        <f t="shared" ref="G10:J10" si="0">(G6+G7+G8+G9)*$D$10</f>
        <v>5.6812499999999995</v>
      </c>
      <c r="H10" s="7">
        <f t="shared" si="0"/>
        <v>5.9913149999999993</v>
      </c>
      <c r="I10" s="7">
        <f t="shared" si="0"/>
        <v>6.6281249999999998</v>
      </c>
      <c r="J10" s="7">
        <f t="shared" si="0"/>
        <v>7.5749999999999993</v>
      </c>
      <c r="N10" s="16" t="s">
        <v>7</v>
      </c>
      <c r="O10" s="5">
        <v>7.4999999999999997E-2</v>
      </c>
      <c r="P10" s="7">
        <f>(P6+P7+P8+P9)*$D$10</f>
        <v>4.2548249999999994</v>
      </c>
      <c r="Q10" s="7">
        <f>(Q6+Q7+Q8+Q9)*$D$10</f>
        <v>4.921875</v>
      </c>
      <c r="R10" s="7">
        <f t="shared" ref="R10:U10" si="1">(R6+R7+R8+R9)*$D$10</f>
        <v>5.90625</v>
      </c>
      <c r="S10" s="7">
        <f t="shared" si="1"/>
        <v>6.2235749999999994</v>
      </c>
      <c r="T10" s="7">
        <f t="shared" si="1"/>
        <v>6.890625</v>
      </c>
      <c r="U10" s="7">
        <f t="shared" si="1"/>
        <v>7.875</v>
      </c>
      <c r="Y10" s="16" t="s">
        <v>7</v>
      </c>
      <c r="Z10" s="5">
        <v>7.4999999999999997E-2</v>
      </c>
      <c r="AA10" s="7">
        <f>(AA6+AA7+AA8+AA9)*$D$10</f>
        <v>4.3334549999999998</v>
      </c>
      <c r="AB10" s="7">
        <f>(AB6+AB7+AB8+AB9)*$D$10</f>
        <v>5.015625</v>
      </c>
      <c r="AC10" s="7">
        <f t="shared" ref="AC10:AF10" si="2">(AC6+AC7+AC8+AC9)*$D$10</f>
        <v>6.0187499999999998</v>
      </c>
      <c r="AD10" s="7">
        <f t="shared" si="2"/>
        <v>6.3397049999999995</v>
      </c>
      <c r="AE10" s="7">
        <f t="shared" si="2"/>
        <v>7.0218749999999996</v>
      </c>
      <c r="AF10" s="7">
        <f t="shared" si="2"/>
        <v>8.0250000000000004</v>
      </c>
    </row>
    <row r="11" spans="3:32" ht="30" x14ac:dyDescent="0.2">
      <c r="C11" s="16" t="s">
        <v>8</v>
      </c>
      <c r="D11" s="5">
        <v>8.3299999999999999E-2</v>
      </c>
      <c r="E11" s="7">
        <f>(E6+E7+E8+E9)*$D$11</f>
        <v>4.5510288599999997</v>
      </c>
      <c r="F11" s="7">
        <f>(E6+F7+F8+F9)*$D$11+0.06*0.25*E6</f>
        <v>4.9641500000000001</v>
      </c>
      <c r="G11" s="7">
        <f>(E6+G7+G8+G9)*$D$11+0.06*0.5*E6</f>
        <v>5.7216499999999995</v>
      </c>
      <c r="H11" s="7">
        <f>(E6+H7+H8+H9)*$D$11+E6*0.06*0.5</f>
        <v>6.0660288599999994</v>
      </c>
      <c r="I11" s="7">
        <f>(E6+I7+I8+I9)*$D$11+E6*0.06*0.75</f>
        <v>6.4791499999999997</v>
      </c>
      <c r="J11" s="7">
        <f>(E6+J7+J8+J9)*$D$11+E6*0.06</f>
        <v>7.2366499999999991</v>
      </c>
      <c r="N11" s="16" t="s">
        <v>8</v>
      </c>
      <c r="O11" s="5">
        <v>8.3299999999999999E-2</v>
      </c>
      <c r="P11" s="7">
        <f>(P6+P7+P8+P9)*$D$11</f>
        <v>4.7256922999999995</v>
      </c>
      <c r="Q11" s="7">
        <f>(P6+Q7+Q8+Q9)*$D$11+0.06*0.25*P6</f>
        <v>5.1607499999999993</v>
      </c>
      <c r="R11" s="7">
        <f>(P6+R7+R8+R9)*$D$11+0.06*0.5*P6</f>
        <v>5.9482499999999998</v>
      </c>
      <c r="S11" s="7">
        <f>(P6+S7+S8+S9)*$D$11+P6*0.06*0.5</f>
        <v>6.3006922999999997</v>
      </c>
      <c r="T11" s="7">
        <f>(P6+T7+T8+T9)*$D$11+P6*0.06*0.75</f>
        <v>6.7357499999999995</v>
      </c>
      <c r="U11" s="7">
        <f>(P6+U7+U8+U9)*$D$11+P6*0.06</f>
        <v>7.5232499999999991</v>
      </c>
      <c r="Y11" s="16" t="s">
        <v>8</v>
      </c>
      <c r="Z11" s="5">
        <v>8.3299999999999999E-2</v>
      </c>
      <c r="AA11" s="7">
        <f>(AA6+AA7+AA8+AA9)*$D$11</f>
        <v>4.8130240199999994</v>
      </c>
      <c r="AB11" s="7">
        <f>(AA6+AB7+AB8+AB9)*$D$11+0.06*0.25*AA6</f>
        <v>5.2590500000000002</v>
      </c>
      <c r="AC11" s="7">
        <f>(AA6+AC7+AC8+AC9)*$D$11+0.06*0.5*AA6</f>
        <v>6.0615500000000004</v>
      </c>
      <c r="AD11" s="7">
        <f>(AA6+AD7+AD8+AD9)*$D$11+AA6*0.06*0.5</f>
        <v>6.4180240199999989</v>
      </c>
      <c r="AE11" s="7">
        <f>(AA6+AE7+AE8+AE9)*$D$11+AA6*0.06*0.75</f>
        <v>6.8640499999999998</v>
      </c>
      <c r="AF11" s="7">
        <f>(AA6+AF7+AF8+AF9)*$D$11+AA6*0.06</f>
        <v>7.66655</v>
      </c>
    </row>
    <row r="12" spans="3:32" ht="30" x14ac:dyDescent="0.2">
      <c r="C12" s="16" t="s">
        <v>9</v>
      </c>
      <c r="D12" s="5">
        <v>7.4999999999999997E-2</v>
      </c>
      <c r="E12" s="7">
        <f>34.32*0.075*(1+0.0484)+1.63*0.075</f>
        <v>2.8208316</v>
      </c>
      <c r="F12" s="7"/>
      <c r="G12" s="7"/>
      <c r="H12" s="7">
        <f>34.32*0.075*(1+0.0484)+1.63*0.075</f>
        <v>2.8208316</v>
      </c>
      <c r="I12" s="7"/>
      <c r="J12" s="7"/>
      <c r="N12" s="16" t="s">
        <v>9</v>
      </c>
      <c r="O12" s="5">
        <v>7.4999999999999997E-2</v>
      </c>
      <c r="P12" s="7">
        <f>34.32*0.075*(1+0.0484)+1.63*0.075</f>
        <v>2.8208316</v>
      </c>
      <c r="Q12" s="7"/>
      <c r="R12" s="7"/>
      <c r="S12" s="7">
        <f>34.32*0.075*(1+0.0484)+1.63*0.075</f>
        <v>2.8208316</v>
      </c>
      <c r="T12" s="7"/>
      <c r="U12" s="7"/>
      <c r="Y12" s="16" t="s">
        <v>9</v>
      </c>
      <c r="Z12" s="5">
        <v>7.4999999999999997E-2</v>
      </c>
      <c r="AA12" s="7">
        <f>34.32*0.075*(1+0.0484)+1.63*0.075</f>
        <v>2.8208316</v>
      </c>
      <c r="AB12" s="7"/>
      <c r="AC12" s="7"/>
      <c r="AD12" s="7">
        <f>34.32*0.075*(1+0.0484)+1.63*0.075</f>
        <v>2.8208316</v>
      </c>
      <c r="AE12" s="7"/>
      <c r="AF12" s="7"/>
    </row>
    <row r="13" spans="3:32" ht="105" x14ac:dyDescent="0.2">
      <c r="C13" s="16" t="s">
        <v>10</v>
      </c>
      <c r="D13" s="5" t="s">
        <v>11</v>
      </c>
      <c r="E13" s="7">
        <f t="shared" ref="E13:J13" si="3">(E6+E7+E8+E9)*E20</f>
        <v>2.8751123868131874</v>
      </c>
      <c r="F13" s="7">
        <f t="shared" si="3"/>
        <v>4.7975000000000003</v>
      </c>
      <c r="G13" s="7">
        <f t="shared" si="3"/>
        <v>5.7569999999999997</v>
      </c>
      <c r="H13" s="7">
        <f t="shared" si="3"/>
        <v>4.7941123868131861</v>
      </c>
      <c r="I13" s="7">
        <f t="shared" si="3"/>
        <v>6.7164999999999999</v>
      </c>
      <c r="J13" s="7">
        <f t="shared" si="3"/>
        <v>7.6760000000000002</v>
      </c>
      <c r="N13" s="16" t="s">
        <v>10</v>
      </c>
      <c r="O13" s="5" t="s">
        <v>11</v>
      </c>
      <c r="P13" s="7">
        <f t="shared" ref="P13:U13" si="4">(P6+P7+P8+P9)*P20</f>
        <v>3.0344691868131863</v>
      </c>
      <c r="Q13" s="7">
        <f t="shared" si="4"/>
        <v>4.9874999999999998</v>
      </c>
      <c r="R13" s="7">
        <f t="shared" si="4"/>
        <v>5.9849999999999994</v>
      </c>
      <c r="S13" s="7">
        <f t="shared" si="4"/>
        <v>5.029469186813186</v>
      </c>
      <c r="T13" s="7">
        <f t="shared" si="4"/>
        <v>6.9824999999999999</v>
      </c>
      <c r="U13" s="7">
        <f t="shared" si="4"/>
        <v>7.9799999999999995</v>
      </c>
      <c r="Y13" s="16" t="s">
        <v>10</v>
      </c>
      <c r="Z13" s="5" t="s">
        <v>11</v>
      </c>
      <c r="AA13" s="7">
        <f t="shared" ref="AA13:AF13" si="5">(AA6+AA7+AA8+AA9)*AA20</f>
        <v>3.1141475868131865</v>
      </c>
      <c r="AB13" s="7">
        <f t="shared" si="5"/>
        <v>5.0824999999999996</v>
      </c>
      <c r="AC13" s="7">
        <f t="shared" si="5"/>
        <v>6.0990000000000002</v>
      </c>
      <c r="AD13" s="7">
        <f t="shared" si="5"/>
        <v>5.1471475868131868</v>
      </c>
      <c r="AE13" s="7">
        <f t="shared" si="5"/>
        <v>7.1154999999999999</v>
      </c>
      <c r="AF13" s="7">
        <f t="shared" si="5"/>
        <v>8.1319999999999997</v>
      </c>
    </row>
    <row r="14" spans="3:32" ht="26.25" customHeight="1" x14ac:dyDescent="0.2">
      <c r="C14" s="16" t="s">
        <v>12</v>
      </c>
      <c r="D14" s="12"/>
      <c r="E14" s="17">
        <f t="shared" ref="E14:J14" si="6">SUM(E6:E13)</f>
        <v>68.978737846813189</v>
      </c>
      <c r="F14" s="17">
        <f t="shared" si="6"/>
        <v>77.621025000000003</v>
      </c>
      <c r="G14" s="17">
        <f t="shared" si="6"/>
        <v>92.909900000000007</v>
      </c>
      <c r="H14" s="17">
        <f t="shared" si="6"/>
        <v>99.556487846813184</v>
      </c>
      <c r="I14" s="17">
        <f t="shared" si="6"/>
        <v>108.198775</v>
      </c>
      <c r="J14" s="17">
        <f t="shared" si="6"/>
        <v>123.48765</v>
      </c>
      <c r="N14" s="16" t="s">
        <v>12</v>
      </c>
      <c r="O14" s="12"/>
      <c r="P14" s="17">
        <f t="shared" ref="P14:U14" si="7">SUM(P6:P13)</f>
        <v>71.566818086813186</v>
      </c>
      <c r="Q14" s="17">
        <f t="shared" si="7"/>
        <v>80.69512499999999</v>
      </c>
      <c r="R14" s="17">
        <f t="shared" si="7"/>
        <v>96.589500000000001</v>
      </c>
      <c r="S14" s="17">
        <f t="shared" si="7"/>
        <v>103.35556808681318</v>
      </c>
      <c r="T14" s="17">
        <f t="shared" si="7"/>
        <v>112.483875</v>
      </c>
      <c r="U14" s="17">
        <f t="shared" si="7"/>
        <v>128.37825000000001</v>
      </c>
      <c r="Y14" s="16" t="s">
        <v>12</v>
      </c>
      <c r="Z14" s="12"/>
      <c r="AA14" s="17">
        <f t="shared" ref="AA14:AF14" si="8">SUM(AA6:AA13)</f>
        <v>72.860858206813191</v>
      </c>
      <c r="AB14" s="17">
        <f t="shared" si="8"/>
        <v>82.232174999999998</v>
      </c>
      <c r="AC14" s="17">
        <f t="shared" si="8"/>
        <v>98.429299999999998</v>
      </c>
      <c r="AD14" s="17">
        <f t="shared" si="8"/>
        <v>105.25510820681319</v>
      </c>
      <c r="AE14" s="17">
        <f t="shared" si="8"/>
        <v>114.626425</v>
      </c>
      <c r="AF14" s="17">
        <f t="shared" si="8"/>
        <v>130.82355000000001</v>
      </c>
    </row>
    <row r="15" spans="3:32" ht="26.25" customHeight="1" x14ac:dyDescent="0.2">
      <c r="D15" s="21" t="s">
        <v>13</v>
      </c>
      <c r="E15" s="22"/>
      <c r="F15" s="22"/>
      <c r="G15" s="22"/>
      <c r="H15" s="22"/>
      <c r="I15" s="22"/>
      <c r="J15" s="22"/>
      <c r="O15" s="21" t="s">
        <v>13</v>
      </c>
      <c r="P15" s="22"/>
      <c r="Q15" s="22"/>
      <c r="R15" s="22"/>
      <c r="S15" s="22"/>
      <c r="T15" s="22"/>
      <c r="U15" s="22"/>
      <c r="Z15" s="21" t="s">
        <v>13</v>
      </c>
      <c r="AA15" s="22"/>
      <c r="AB15" s="22"/>
      <c r="AC15" s="22"/>
      <c r="AD15" s="22"/>
      <c r="AE15" s="22"/>
      <c r="AF15" s="22"/>
    </row>
    <row r="16" spans="3:32" ht="26.25" customHeight="1" x14ac:dyDescent="0.2">
      <c r="D16" s="4" t="s">
        <v>14</v>
      </c>
      <c r="E16" s="14">
        <f t="shared" ref="E16:J16" si="9">SUM(E6:E9)*182</f>
        <v>9943.4243999999999</v>
      </c>
      <c r="F16" s="14">
        <f t="shared" si="9"/>
        <v>11488.75</v>
      </c>
      <c r="G16" s="14">
        <f t="shared" si="9"/>
        <v>13786.5</v>
      </c>
      <c r="H16" s="14">
        <f t="shared" si="9"/>
        <v>14538.924399999998</v>
      </c>
      <c r="I16" s="14">
        <f t="shared" si="9"/>
        <v>16084.25</v>
      </c>
      <c r="J16" s="14">
        <f t="shared" si="9"/>
        <v>18382</v>
      </c>
      <c r="O16" s="4" t="s">
        <v>14</v>
      </c>
      <c r="P16" s="14">
        <f t="shared" ref="P16:U16" si="10">SUM(P6:P9)*182</f>
        <v>10325.041999999999</v>
      </c>
      <c r="Q16" s="14">
        <f t="shared" si="10"/>
        <v>11943.75</v>
      </c>
      <c r="R16" s="14">
        <f t="shared" si="10"/>
        <v>14332.5</v>
      </c>
      <c r="S16" s="14">
        <f t="shared" si="10"/>
        <v>15102.541999999999</v>
      </c>
      <c r="T16" s="14">
        <f t="shared" si="10"/>
        <v>16721.25</v>
      </c>
      <c r="U16" s="14">
        <f t="shared" si="10"/>
        <v>19110</v>
      </c>
      <c r="Z16" s="4" t="s">
        <v>14</v>
      </c>
      <c r="AA16" s="14">
        <f t="shared" ref="AA16:AF16" si="11">SUM(AA6:AA9)*182</f>
        <v>10515.850799999998</v>
      </c>
      <c r="AB16" s="14">
        <f t="shared" si="11"/>
        <v>12171.25</v>
      </c>
      <c r="AC16" s="14">
        <f t="shared" si="11"/>
        <v>14605.5</v>
      </c>
      <c r="AD16" s="14">
        <f t="shared" si="11"/>
        <v>15384.350799999998</v>
      </c>
      <c r="AE16" s="14">
        <f t="shared" si="11"/>
        <v>17039.75</v>
      </c>
      <c r="AF16" s="14">
        <f t="shared" si="11"/>
        <v>19474</v>
      </c>
    </row>
    <row r="17" spans="4:32" ht="15" x14ac:dyDescent="0.2">
      <c r="D17" s="4"/>
      <c r="E17" s="13"/>
      <c r="F17" s="13"/>
      <c r="G17" s="13"/>
      <c r="H17" s="13"/>
      <c r="I17" s="13"/>
      <c r="J17" s="13"/>
      <c r="O17" s="4"/>
      <c r="P17" s="13"/>
      <c r="Q17" s="13"/>
      <c r="R17" s="13"/>
      <c r="S17" s="13"/>
      <c r="T17" s="13"/>
      <c r="U17" s="13"/>
      <c r="Z17" s="4"/>
      <c r="AA17" s="13"/>
      <c r="AB17" s="13"/>
      <c r="AC17" s="13"/>
      <c r="AD17" s="13"/>
      <c r="AE17" s="13"/>
      <c r="AF17" s="13"/>
    </row>
    <row r="18" spans="4:32" ht="30" x14ac:dyDescent="0.2">
      <c r="D18" s="4" t="s">
        <v>15</v>
      </c>
      <c r="E18" s="14">
        <f>IF(E16&lt;7522,E16*4.51%,(7522*4.51%+(E16-7522)*7.6%))</f>
        <v>523.27045440000006</v>
      </c>
      <c r="F18" s="14"/>
      <c r="G18" s="14"/>
      <c r="H18" s="14">
        <f>IF(H16&lt;7522,H16*4.51%,(7522*4.51%+(H16-7522)*7.6%))</f>
        <v>872.52845439999987</v>
      </c>
      <c r="I18" s="14"/>
      <c r="J18" s="14"/>
      <c r="O18" s="4" t="s">
        <v>15</v>
      </c>
      <c r="P18" s="14">
        <f>IF(P16&lt;7522,P16*4.51%,(7522*4.51%+(P16-7522)*7.6%))</f>
        <v>552.27339199999994</v>
      </c>
      <c r="Q18" s="14"/>
      <c r="R18" s="14"/>
      <c r="S18" s="14">
        <f>IF(S16&lt;7522,S16*4.51%,(7522*4.51%+(S16-7522)*7.6%))</f>
        <v>915.36339199999998</v>
      </c>
      <c r="T18" s="14"/>
      <c r="U18" s="14"/>
      <c r="Z18" s="4" t="s">
        <v>15</v>
      </c>
      <c r="AA18" s="14">
        <f>IF(AA16&lt;7522,AA16*4.51%,(7522*4.51%+(AA16-7522)*7.6%))</f>
        <v>566.77486079999994</v>
      </c>
      <c r="AB18" s="14"/>
      <c r="AC18" s="14"/>
      <c r="AD18" s="14">
        <f>IF(AD16&lt;7522,AD16*4.51%,(7522*4.51%+(AD16-7522)*7.6%))</f>
        <v>936.78086079999991</v>
      </c>
      <c r="AE18" s="14"/>
      <c r="AF18" s="14"/>
    </row>
    <row r="19" spans="4:32" ht="15" x14ac:dyDescent="0.2">
      <c r="D19" s="4"/>
      <c r="E19" s="13"/>
      <c r="F19" s="13"/>
      <c r="G19" s="13"/>
      <c r="H19" s="13"/>
      <c r="I19" s="13"/>
      <c r="J19" s="13"/>
      <c r="O19" s="4"/>
      <c r="P19" s="13"/>
      <c r="Q19" s="13"/>
      <c r="R19" s="13"/>
      <c r="S19" s="13"/>
      <c r="T19" s="13"/>
      <c r="U19" s="13"/>
      <c r="Z19" s="4"/>
      <c r="AA19" s="13"/>
      <c r="AB19" s="13"/>
      <c r="AC19" s="13"/>
      <c r="AD19" s="13"/>
      <c r="AE19" s="13"/>
      <c r="AF19" s="13"/>
    </row>
    <row r="20" spans="4:32" ht="30" x14ac:dyDescent="0.2">
      <c r="D20" s="4" t="s">
        <v>16</v>
      </c>
      <c r="E20" s="15">
        <f t="shared" ref="E20" si="12">E18/E16</f>
        <v>5.2624773252160501E-2</v>
      </c>
      <c r="F20" s="15">
        <v>7.5999999999999998E-2</v>
      </c>
      <c r="G20" s="15">
        <v>7.5999999999999998E-2</v>
      </c>
      <c r="H20" s="15">
        <f t="shared" ref="H20" si="13">H18/H16</f>
        <v>6.0013274049351271E-2</v>
      </c>
      <c r="I20" s="15">
        <v>7.5999999999999998E-2</v>
      </c>
      <c r="J20" s="15">
        <v>7.5999999999999998E-2</v>
      </c>
      <c r="O20" s="4" t="s">
        <v>16</v>
      </c>
      <c r="P20" s="15">
        <f t="shared" ref="P20" si="14">P18/P16</f>
        <v>5.348873079644615E-2</v>
      </c>
      <c r="Q20" s="15">
        <v>7.5999999999999998E-2</v>
      </c>
      <c r="R20" s="15">
        <v>7.5999999999999998E-2</v>
      </c>
      <c r="S20" s="15">
        <f t="shared" ref="S20" si="15">S18/S16</f>
        <v>6.0609888851823751E-2</v>
      </c>
      <c r="T20" s="15">
        <v>7.5999999999999998E-2</v>
      </c>
      <c r="U20" s="15">
        <v>7.5999999999999998E-2</v>
      </c>
      <c r="Z20" s="4" t="s">
        <v>16</v>
      </c>
      <c r="AA20" s="15">
        <f t="shared" ref="AA20" si="16">AA18/AA16</f>
        <v>5.3897194965908037E-2</v>
      </c>
      <c r="AB20" s="15">
        <v>7.5999999999999998E-2</v>
      </c>
      <c r="AC20" s="15">
        <v>7.5999999999999998E-2</v>
      </c>
      <c r="AD20" s="15">
        <f t="shared" ref="AD20" si="17">AD18/AD16</f>
        <v>6.0891803169230908E-2</v>
      </c>
      <c r="AE20" s="15">
        <v>7.5999999999999998E-2</v>
      </c>
      <c r="AF20" s="15">
        <v>7.5999999999999998E-2</v>
      </c>
    </row>
  </sheetData>
  <sheetProtection algorithmName="SHA-512" hashValue="Y6Vkbu56LZKsQX0S+FaCT/kqr3o8ISrg4fA7A3MCpiF5C/QhGOxqrTsMm5tIDCaXLpqIDctsvN6+NGPpV4xaGA==" saltValue="yKzztN689axL9x8cJH7ftA==" spinCount="100000" sheet="1" objects="1" scenarios="1"/>
  <mergeCells count="3">
    <mergeCell ref="D15:J15"/>
    <mergeCell ref="O15:U15"/>
    <mergeCell ref="Z15:AF15"/>
  </mergeCells>
  <pageMargins left="0.25" right="0.25" top="0.75" bottom="0.75" header="0.3" footer="0.3"/>
  <pageSetup paperSize="9" scale="44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B0C1C2-723F-4A1D-AFA2-78FF31B81247}">
  <sheetPr>
    <pageSetUpPr fitToPage="1"/>
  </sheetPr>
  <dimension ref="C3:AF20"/>
  <sheetViews>
    <sheetView rightToLeft="1" topLeftCell="C1" zoomScale="84" zoomScaleNormal="84" workbookViewId="0">
      <selection activeCell="N13" sqref="N13"/>
    </sheetView>
  </sheetViews>
  <sheetFormatPr defaultColWidth="9" defaultRowHeight="14.25" x14ac:dyDescent="0.2"/>
  <cols>
    <col min="1" max="16384" width="9" style="1"/>
  </cols>
  <sheetData>
    <row r="3" spans="3:32" ht="120" x14ac:dyDescent="0.2">
      <c r="C3" s="2" t="s">
        <v>0</v>
      </c>
      <c r="D3" s="2" t="s">
        <v>1</v>
      </c>
      <c r="E3" s="3" t="s">
        <v>133</v>
      </c>
      <c r="F3" s="3" t="s">
        <v>132</v>
      </c>
      <c r="G3" s="3" t="s">
        <v>134</v>
      </c>
      <c r="H3" s="3" t="s">
        <v>135</v>
      </c>
      <c r="I3" s="3" t="s">
        <v>137</v>
      </c>
      <c r="J3" s="3" t="s">
        <v>136</v>
      </c>
      <c r="N3" s="2" t="s">
        <v>0</v>
      </c>
      <c r="O3" s="2" t="s">
        <v>1</v>
      </c>
      <c r="P3" s="3" t="s">
        <v>138</v>
      </c>
      <c r="Q3" s="3" t="s">
        <v>139</v>
      </c>
      <c r="R3" s="3" t="s">
        <v>140</v>
      </c>
      <c r="S3" s="3" t="s">
        <v>141</v>
      </c>
      <c r="T3" s="3" t="s">
        <v>142</v>
      </c>
      <c r="U3" s="3" t="s">
        <v>143</v>
      </c>
      <c r="Y3" s="2" t="s">
        <v>0</v>
      </c>
      <c r="Z3" s="2" t="s">
        <v>1</v>
      </c>
      <c r="AA3" s="3" t="s">
        <v>144</v>
      </c>
      <c r="AB3" s="3" t="s">
        <v>145</v>
      </c>
      <c r="AC3" s="3" t="s">
        <v>146</v>
      </c>
      <c r="AD3" s="3" t="s">
        <v>147</v>
      </c>
      <c r="AE3" s="3" t="s">
        <v>148</v>
      </c>
      <c r="AF3" s="3" t="s">
        <v>149</v>
      </c>
    </row>
    <row r="4" spans="3:32" ht="45" x14ac:dyDescent="0.2">
      <c r="C4" s="4" t="s">
        <v>2</v>
      </c>
      <c r="D4" s="5"/>
      <c r="E4" s="6">
        <v>37.76</v>
      </c>
      <c r="F4" s="6">
        <v>37.76</v>
      </c>
      <c r="G4" s="6">
        <v>37.76</v>
      </c>
      <c r="H4" s="6">
        <v>37.76</v>
      </c>
      <c r="I4" s="6">
        <v>37.76</v>
      </c>
      <c r="J4" s="6">
        <v>37.76</v>
      </c>
      <c r="N4" s="4" t="s">
        <v>2</v>
      </c>
      <c r="O4" s="5"/>
      <c r="P4" s="6">
        <v>37.76</v>
      </c>
      <c r="Q4" s="6">
        <v>37.76</v>
      </c>
      <c r="R4" s="6">
        <v>37.76</v>
      </c>
      <c r="S4" s="6">
        <v>37.76</v>
      </c>
      <c r="T4" s="6">
        <v>37.76</v>
      </c>
      <c r="U4" s="6">
        <v>37.76</v>
      </c>
      <c r="Y4" s="4" t="s">
        <v>2</v>
      </c>
      <c r="Z4" s="5"/>
      <c r="AA4" s="6">
        <v>37.76</v>
      </c>
      <c r="AB4" s="6">
        <v>37.76</v>
      </c>
      <c r="AC4" s="6">
        <v>37.76</v>
      </c>
      <c r="AD4" s="6">
        <v>37.76</v>
      </c>
      <c r="AE4" s="6">
        <v>37.76</v>
      </c>
      <c r="AF4" s="6">
        <v>37.76</v>
      </c>
    </row>
    <row r="5" spans="3:32" ht="15" x14ac:dyDescent="0.2">
      <c r="C5" s="4"/>
      <c r="D5" s="5"/>
      <c r="E5" s="6"/>
      <c r="F5" s="6"/>
      <c r="G5" s="6"/>
      <c r="H5" s="6"/>
      <c r="I5" s="6"/>
      <c r="J5" s="6"/>
      <c r="N5" s="4"/>
      <c r="O5" s="5"/>
      <c r="P5" s="6"/>
      <c r="Q5" s="6"/>
      <c r="R5" s="6"/>
      <c r="S5" s="6"/>
      <c r="T5" s="6"/>
      <c r="U5" s="6"/>
      <c r="Y5" s="4"/>
      <c r="Z5" s="5"/>
      <c r="AA5" s="6"/>
      <c r="AB5" s="6"/>
      <c r="AC5" s="6"/>
      <c r="AD5" s="6"/>
      <c r="AE5" s="6"/>
      <c r="AF5" s="6"/>
    </row>
    <row r="6" spans="3:32" ht="30" x14ac:dyDescent="0.2">
      <c r="C6" s="4" t="s">
        <v>3</v>
      </c>
      <c r="D6" s="5"/>
      <c r="E6" s="7">
        <v>49.5</v>
      </c>
      <c r="F6" s="7">
        <f>E6*1.25</f>
        <v>61.875</v>
      </c>
      <c r="G6" s="7">
        <f>E6*1.5</f>
        <v>74.25</v>
      </c>
      <c r="H6" s="7">
        <f>E6*1.5</f>
        <v>74.25</v>
      </c>
      <c r="I6" s="7">
        <f>E6*1.75</f>
        <v>86.625</v>
      </c>
      <c r="J6" s="7">
        <f>E6*2</f>
        <v>99</v>
      </c>
      <c r="N6" s="4" t="s">
        <v>3</v>
      </c>
      <c r="O6" s="5"/>
      <c r="P6" s="7">
        <v>51.5</v>
      </c>
      <c r="Q6" s="7">
        <f>P6*1.25</f>
        <v>64.375</v>
      </c>
      <c r="R6" s="7">
        <f>P6*1.5</f>
        <v>77.25</v>
      </c>
      <c r="S6" s="7">
        <f>P6*1.5</f>
        <v>77.25</v>
      </c>
      <c r="T6" s="7">
        <f>P6*1.75</f>
        <v>90.125</v>
      </c>
      <c r="U6" s="7">
        <f>P6*2</f>
        <v>103</v>
      </c>
      <c r="Y6" s="4" t="s">
        <v>3</v>
      </c>
      <c r="Z6" s="5"/>
      <c r="AA6" s="7">
        <v>52.5</v>
      </c>
      <c r="AB6" s="7">
        <f>AA6*1.25</f>
        <v>65.625</v>
      </c>
      <c r="AC6" s="7">
        <f>AA6*1.5</f>
        <v>78.75</v>
      </c>
      <c r="AD6" s="7">
        <f>AA6*1.5</f>
        <v>78.75</v>
      </c>
      <c r="AE6" s="7">
        <f>AA6*1.75</f>
        <v>91.875</v>
      </c>
      <c r="AF6" s="7">
        <f>AA6*2</f>
        <v>105</v>
      </c>
    </row>
    <row r="7" spans="3:32" ht="15" x14ac:dyDescent="0.2">
      <c r="C7" s="4" t="s">
        <v>4</v>
      </c>
      <c r="D7" s="5">
        <v>4.8399999999999999E-2</v>
      </c>
      <c r="E7" s="7">
        <f>$D$7*E6</f>
        <v>2.3957999999999999</v>
      </c>
      <c r="F7" s="7"/>
      <c r="G7" s="7"/>
      <c r="H7" s="7">
        <f>$D$7*E6</f>
        <v>2.3957999999999999</v>
      </c>
      <c r="I7" s="7"/>
      <c r="J7" s="7"/>
      <c r="N7" s="4" t="s">
        <v>4</v>
      </c>
      <c r="O7" s="5">
        <v>4.8399999999999999E-2</v>
      </c>
      <c r="P7" s="7">
        <f>$D$7*P6</f>
        <v>2.4925999999999999</v>
      </c>
      <c r="Q7" s="7"/>
      <c r="R7" s="7"/>
      <c r="S7" s="7">
        <f>$D$7*P6</f>
        <v>2.4925999999999999</v>
      </c>
      <c r="T7" s="7"/>
      <c r="U7" s="7"/>
      <c r="Y7" s="4" t="s">
        <v>4</v>
      </c>
      <c r="Z7" s="5">
        <v>4.8399999999999999E-2</v>
      </c>
      <c r="AA7" s="7">
        <f>$D$7*AA6</f>
        <v>2.5409999999999999</v>
      </c>
      <c r="AB7" s="7"/>
      <c r="AC7" s="7"/>
      <c r="AD7" s="7">
        <f>$D$7*AA6</f>
        <v>2.5409999999999999</v>
      </c>
      <c r="AE7" s="7"/>
      <c r="AF7" s="7"/>
    </row>
    <row r="8" spans="3:32" ht="15" x14ac:dyDescent="0.2">
      <c r="C8" s="4" t="s">
        <v>5</v>
      </c>
      <c r="D8" s="5"/>
      <c r="E8" s="7"/>
      <c r="F8" s="7"/>
      <c r="G8" s="7"/>
      <c r="H8" s="7"/>
      <c r="I8" s="7"/>
      <c r="J8" s="7"/>
      <c r="N8" s="4" t="s">
        <v>5</v>
      </c>
      <c r="O8" s="5"/>
      <c r="P8" s="7"/>
      <c r="Q8" s="7"/>
      <c r="R8" s="7"/>
      <c r="S8" s="7"/>
      <c r="T8" s="7"/>
      <c r="U8" s="7"/>
      <c r="Y8" s="4" t="s">
        <v>5</v>
      </c>
      <c r="Z8" s="5"/>
      <c r="AA8" s="7"/>
      <c r="AB8" s="7"/>
      <c r="AC8" s="7"/>
      <c r="AD8" s="7"/>
      <c r="AE8" s="7"/>
      <c r="AF8" s="7"/>
    </row>
    <row r="9" spans="3:32" s="10" customFormat="1" ht="15" x14ac:dyDescent="0.2">
      <c r="C9" s="4" t="s">
        <v>6</v>
      </c>
      <c r="D9" s="8"/>
      <c r="E9" s="7">
        <v>1.69</v>
      </c>
      <c r="F9" s="7"/>
      <c r="G9" s="7"/>
      <c r="H9" s="7">
        <v>1.69</v>
      </c>
      <c r="I9" s="9"/>
      <c r="J9" s="9"/>
      <c r="N9" s="4" t="s">
        <v>6</v>
      </c>
      <c r="O9" s="8"/>
      <c r="P9" s="7">
        <v>1.69</v>
      </c>
      <c r="Q9" s="7"/>
      <c r="R9" s="7"/>
      <c r="S9" s="7">
        <v>1.69</v>
      </c>
      <c r="T9" s="9"/>
      <c r="U9" s="9"/>
      <c r="Y9" s="4" t="s">
        <v>6</v>
      </c>
      <c r="Z9" s="8"/>
      <c r="AA9" s="7">
        <v>1.69</v>
      </c>
      <c r="AB9" s="7"/>
      <c r="AC9" s="7"/>
      <c r="AD9" s="7">
        <v>1.69</v>
      </c>
      <c r="AE9" s="9"/>
      <c r="AF9" s="9"/>
    </row>
    <row r="10" spans="3:32" ht="15" x14ac:dyDescent="0.2">
      <c r="C10" s="16" t="s">
        <v>7</v>
      </c>
      <c r="D10" s="5">
        <v>7.4999999999999997E-2</v>
      </c>
      <c r="E10" s="7">
        <f>(E6+E7+E8+E9)*$D$10</f>
        <v>4.0189349999999999</v>
      </c>
      <c r="F10" s="7">
        <f>(F6+F7+F8+F9)*$D$10</f>
        <v>4.640625</v>
      </c>
      <c r="G10" s="7">
        <f t="shared" ref="G10:J10" si="0">(G6+G7+G8+G9)*$D$10</f>
        <v>5.5687499999999996</v>
      </c>
      <c r="H10" s="7">
        <f t="shared" si="0"/>
        <v>5.8751849999999992</v>
      </c>
      <c r="I10" s="7">
        <f t="shared" si="0"/>
        <v>6.4968750000000002</v>
      </c>
      <c r="J10" s="7">
        <f t="shared" si="0"/>
        <v>7.4249999999999998</v>
      </c>
      <c r="N10" s="16" t="s">
        <v>7</v>
      </c>
      <c r="O10" s="5">
        <v>7.4999999999999997E-2</v>
      </c>
      <c r="P10" s="7">
        <f>(P6+P7+P8+P9)*$D$10</f>
        <v>4.1761949999999999</v>
      </c>
      <c r="Q10" s="7">
        <f>(Q6+Q7+Q8+Q9)*$D$10</f>
        <v>4.828125</v>
      </c>
      <c r="R10" s="7">
        <f t="shared" ref="R10:U10" si="1">(R6+R7+R8+R9)*$D$10</f>
        <v>5.7937500000000002</v>
      </c>
      <c r="S10" s="7">
        <f t="shared" si="1"/>
        <v>6.1074449999999993</v>
      </c>
      <c r="T10" s="7">
        <f t="shared" si="1"/>
        <v>6.7593749999999995</v>
      </c>
      <c r="U10" s="7">
        <f t="shared" si="1"/>
        <v>7.7249999999999996</v>
      </c>
      <c r="Y10" s="16" t="s">
        <v>7</v>
      </c>
      <c r="Z10" s="5">
        <v>7.4999999999999997E-2</v>
      </c>
      <c r="AA10" s="7">
        <f>(AA6+AA7+AA8+AA9)*$D$10</f>
        <v>4.2548249999999994</v>
      </c>
      <c r="AB10" s="7">
        <f>(AB6+AB7+AB8+AB9)*$D$10</f>
        <v>4.921875</v>
      </c>
      <c r="AC10" s="7">
        <f t="shared" ref="AC10:AF10" si="2">(AC6+AC7+AC8+AC9)*$D$10</f>
        <v>5.90625</v>
      </c>
      <c r="AD10" s="7">
        <f t="shared" si="2"/>
        <v>6.2235749999999994</v>
      </c>
      <c r="AE10" s="7">
        <f t="shared" si="2"/>
        <v>6.890625</v>
      </c>
      <c r="AF10" s="7">
        <f t="shared" si="2"/>
        <v>7.875</v>
      </c>
    </row>
    <row r="11" spans="3:32" ht="30" x14ac:dyDescent="0.2">
      <c r="C11" s="16" t="s">
        <v>8</v>
      </c>
      <c r="D11" s="5">
        <v>8.3299999999999999E-2</v>
      </c>
      <c r="E11" s="7">
        <f>(E6+E7+E8+E9)*$D$11</f>
        <v>4.4636971399999998</v>
      </c>
      <c r="F11" s="7">
        <f>(E6+F7+F8+F9)*$D$11+0.06*0.25*E6</f>
        <v>4.86585</v>
      </c>
      <c r="G11" s="7">
        <f>(E6+G7+G8+G9)*$D$11+0.06*0.5*E6</f>
        <v>5.6083499999999997</v>
      </c>
      <c r="H11" s="7">
        <f>(E6+H7+H8+H9)*$D$11+E6*0.06*0.5</f>
        <v>5.9486971400000002</v>
      </c>
      <c r="I11" s="7">
        <f>(E6+I7+I8+I9)*$D$11+E6*0.06*0.75</f>
        <v>6.3508500000000003</v>
      </c>
      <c r="J11" s="7">
        <f>(E6+J7+J8+J9)*$D$11+E6*0.06</f>
        <v>7.09335</v>
      </c>
      <c r="N11" s="16" t="s">
        <v>8</v>
      </c>
      <c r="O11" s="5">
        <v>8.3299999999999999E-2</v>
      </c>
      <c r="P11" s="7">
        <f>(P6+P7+P8+P9)*$D$11</f>
        <v>4.6383605799999996</v>
      </c>
      <c r="Q11" s="7">
        <f>(P6+Q7+Q8+Q9)*$D$11+0.06*0.25*P6</f>
        <v>5.0624500000000001</v>
      </c>
      <c r="R11" s="7">
        <f>(P6+R7+R8+R9)*$D$11+0.06*0.5*P6</f>
        <v>5.8349500000000001</v>
      </c>
      <c r="S11" s="7">
        <f>(P6+S7+S8+S9)*$D$11+P6*0.06*0.5</f>
        <v>6.1833605799999996</v>
      </c>
      <c r="T11" s="7">
        <f>(P6+T7+T8+T9)*$D$11+P6*0.06*0.75</f>
        <v>6.60745</v>
      </c>
      <c r="U11" s="7">
        <f>(P6+U7+U8+U9)*$D$11+P6*0.06</f>
        <v>7.37995</v>
      </c>
      <c r="Y11" s="16" t="s">
        <v>8</v>
      </c>
      <c r="Z11" s="5">
        <v>8.3299999999999999E-2</v>
      </c>
      <c r="AA11" s="7">
        <f>(AA6+AA7+AA8+AA9)*$D$11</f>
        <v>4.7256922999999995</v>
      </c>
      <c r="AB11" s="7">
        <f>(AA6+AB7+AB8+AB9)*$D$11+0.06*0.25*AA6</f>
        <v>5.1607499999999993</v>
      </c>
      <c r="AC11" s="7">
        <f>(AA6+AC7+AC8+AC9)*$D$11+0.06*0.5*AA6</f>
        <v>5.9482499999999998</v>
      </c>
      <c r="AD11" s="7">
        <f>(AA6+AD7+AD8+AD9)*$D$11+AA6*0.06*0.5</f>
        <v>6.3006922999999997</v>
      </c>
      <c r="AE11" s="7">
        <f>(AA6+AE7+AE8+AE9)*$D$11+AA6*0.06*0.75</f>
        <v>6.7357499999999995</v>
      </c>
      <c r="AF11" s="7">
        <f>(AA6+AF7+AF8+AF9)*$D$11+AA6*0.06</f>
        <v>7.5232499999999991</v>
      </c>
    </row>
    <row r="12" spans="3:32" ht="30" x14ac:dyDescent="0.2">
      <c r="C12" s="16" t="s">
        <v>9</v>
      </c>
      <c r="D12" s="5">
        <v>7.4999999999999997E-2</v>
      </c>
      <c r="E12" s="7">
        <f>34.32*0.075*(1+0.0484)+1.63*0.075</f>
        <v>2.8208316</v>
      </c>
      <c r="F12" s="7"/>
      <c r="G12" s="7"/>
      <c r="H12" s="7">
        <f>34.32*0.075*(1+0.0484)+1.63*0.075</f>
        <v>2.8208316</v>
      </c>
      <c r="I12" s="7"/>
      <c r="J12" s="7"/>
      <c r="N12" s="16" t="s">
        <v>9</v>
      </c>
      <c r="O12" s="5">
        <v>7.4999999999999997E-2</v>
      </c>
      <c r="P12" s="7">
        <f>34.32*0.075*(1+0.0484)+1.63*0.075</f>
        <v>2.8208316</v>
      </c>
      <c r="Q12" s="7"/>
      <c r="R12" s="7"/>
      <c r="S12" s="7">
        <f>34.32*0.075*(1+0.0484)+1.63*0.075</f>
        <v>2.8208316</v>
      </c>
      <c r="T12" s="7"/>
      <c r="U12" s="7"/>
      <c r="Y12" s="16" t="s">
        <v>9</v>
      </c>
      <c r="Z12" s="5">
        <v>7.4999999999999997E-2</v>
      </c>
      <c r="AA12" s="7">
        <f>34.32*0.075*(1+0.0484)+1.63*0.075</f>
        <v>2.8208316</v>
      </c>
      <c r="AB12" s="7"/>
      <c r="AC12" s="7"/>
      <c r="AD12" s="7">
        <f>34.32*0.075*(1+0.0484)+1.63*0.075</f>
        <v>2.8208316</v>
      </c>
      <c r="AE12" s="7"/>
      <c r="AF12" s="7"/>
    </row>
    <row r="13" spans="3:32" ht="105" x14ac:dyDescent="0.2">
      <c r="C13" s="16" t="s">
        <v>10</v>
      </c>
      <c r="D13" s="5" t="s">
        <v>11</v>
      </c>
      <c r="E13" s="7">
        <f t="shared" ref="E13:J13" si="3">(E6+E7+E8+E9)*E20</f>
        <v>2.7954339868131868</v>
      </c>
      <c r="F13" s="7">
        <f t="shared" si="3"/>
        <v>4.7024999999999997</v>
      </c>
      <c r="G13" s="7">
        <f t="shared" si="3"/>
        <v>5.6429999999999998</v>
      </c>
      <c r="H13" s="7">
        <f t="shared" si="3"/>
        <v>4.6764339868131861</v>
      </c>
      <c r="I13" s="7">
        <f t="shared" si="3"/>
        <v>6.5834999999999999</v>
      </c>
      <c r="J13" s="7">
        <f t="shared" si="3"/>
        <v>7.524</v>
      </c>
      <c r="N13" s="16" t="s">
        <v>10</v>
      </c>
      <c r="O13" s="5" t="s">
        <v>11</v>
      </c>
      <c r="P13" s="7">
        <f t="shared" ref="P13:U13" si="4">(P6+P7+P8+P9)*P20</f>
        <v>2.9547907868131871</v>
      </c>
      <c r="Q13" s="7">
        <f t="shared" si="4"/>
        <v>4.8925000000000001</v>
      </c>
      <c r="R13" s="7">
        <f t="shared" si="4"/>
        <v>5.8709999999999996</v>
      </c>
      <c r="S13" s="7">
        <f t="shared" si="4"/>
        <v>4.911790786813186</v>
      </c>
      <c r="T13" s="7">
        <f t="shared" si="4"/>
        <v>6.8494999999999999</v>
      </c>
      <c r="U13" s="7">
        <f t="shared" si="4"/>
        <v>7.8279999999999994</v>
      </c>
      <c r="Y13" s="16" t="s">
        <v>10</v>
      </c>
      <c r="Z13" s="5" t="s">
        <v>11</v>
      </c>
      <c r="AA13" s="7">
        <f t="shared" ref="AA13:AF13" si="5">(AA6+AA7+AA8+AA9)*AA20</f>
        <v>3.0344691868131863</v>
      </c>
      <c r="AB13" s="7">
        <f t="shared" si="5"/>
        <v>4.9874999999999998</v>
      </c>
      <c r="AC13" s="7">
        <f t="shared" si="5"/>
        <v>5.9849999999999994</v>
      </c>
      <c r="AD13" s="7">
        <f t="shared" si="5"/>
        <v>5.029469186813186</v>
      </c>
      <c r="AE13" s="7">
        <f t="shared" si="5"/>
        <v>6.9824999999999999</v>
      </c>
      <c r="AF13" s="7">
        <f t="shared" si="5"/>
        <v>7.9799999999999995</v>
      </c>
    </row>
    <row r="14" spans="3:32" ht="26.25" customHeight="1" x14ac:dyDescent="0.2">
      <c r="C14" s="16" t="s">
        <v>12</v>
      </c>
      <c r="D14" s="12"/>
      <c r="E14" s="17">
        <f t="shared" ref="E14:J14" si="6">SUM(E6:E13)</f>
        <v>67.684697726813198</v>
      </c>
      <c r="F14" s="17">
        <f t="shared" si="6"/>
        <v>76.083974999999995</v>
      </c>
      <c r="G14" s="17">
        <f t="shared" si="6"/>
        <v>91.070099999999996</v>
      </c>
      <c r="H14" s="17">
        <f t="shared" si="6"/>
        <v>97.656947726813186</v>
      </c>
      <c r="I14" s="17">
        <f t="shared" si="6"/>
        <v>106.056225</v>
      </c>
      <c r="J14" s="17">
        <f t="shared" si="6"/>
        <v>121.04235</v>
      </c>
      <c r="N14" s="16" t="s">
        <v>12</v>
      </c>
      <c r="O14" s="12"/>
      <c r="P14" s="17">
        <f t="shared" ref="P14:U14" si="7">SUM(P6:P13)</f>
        <v>70.272777966813194</v>
      </c>
      <c r="Q14" s="17">
        <f t="shared" si="7"/>
        <v>79.158074999999997</v>
      </c>
      <c r="R14" s="17">
        <f t="shared" si="7"/>
        <v>94.749700000000004</v>
      </c>
      <c r="S14" s="17">
        <f t="shared" si="7"/>
        <v>101.45602796681318</v>
      </c>
      <c r="T14" s="17">
        <f t="shared" si="7"/>
        <v>110.34132500000001</v>
      </c>
      <c r="U14" s="17">
        <f t="shared" si="7"/>
        <v>125.93294999999999</v>
      </c>
      <c r="Y14" s="16" t="s">
        <v>12</v>
      </c>
      <c r="Z14" s="12"/>
      <c r="AA14" s="17">
        <f t="shared" ref="AA14:AF14" si="8">SUM(AA6:AA13)</f>
        <v>71.566818086813186</v>
      </c>
      <c r="AB14" s="17">
        <f t="shared" si="8"/>
        <v>80.69512499999999</v>
      </c>
      <c r="AC14" s="17">
        <f t="shared" si="8"/>
        <v>96.589500000000001</v>
      </c>
      <c r="AD14" s="17">
        <f t="shared" si="8"/>
        <v>103.35556808681318</v>
      </c>
      <c r="AE14" s="17">
        <f t="shared" si="8"/>
        <v>112.483875</v>
      </c>
      <c r="AF14" s="17">
        <f t="shared" si="8"/>
        <v>128.37825000000001</v>
      </c>
    </row>
    <row r="15" spans="3:32" ht="26.25" customHeight="1" x14ac:dyDescent="0.2">
      <c r="D15" s="21" t="s">
        <v>13</v>
      </c>
      <c r="E15" s="22"/>
      <c r="F15" s="22"/>
      <c r="G15" s="22"/>
      <c r="H15" s="22"/>
      <c r="I15" s="22"/>
      <c r="J15" s="22"/>
      <c r="O15" s="21" t="s">
        <v>13</v>
      </c>
      <c r="P15" s="22"/>
      <c r="Q15" s="22"/>
      <c r="R15" s="22"/>
      <c r="S15" s="22"/>
      <c r="T15" s="22"/>
      <c r="U15" s="22"/>
      <c r="Z15" s="21" t="s">
        <v>13</v>
      </c>
      <c r="AA15" s="22"/>
      <c r="AB15" s="22"/>
      <c r="AC15" s="22"/>
      <c r="AD15" s="22"/>
      <c r="AE15" s="22"/>
      <c r="AF15" s="22"/>
    </row>
    <row r="16" spans="3:32" ht="26.25" customHeight="1" x14ac:dyDescent="0.2">
      <c r="D16" s="4" t="s">
        <v>14</v>
      </c>
      <c r="E16" s="14">
        <f t="shared" ref="E16:J16" si="9">SUM(E6:E9)*182</f>
        <v>9752.6155999999992</v>
      </c>
      <c r="F16" s="14">
        <f t="shared" si="9"/>
        <v>11261.25</v>
      </c>
      <c r="G16" s="14">
        <f t="shared" si="9"/>
        <v>13513.5</v>
      </c>
      <c r="H16" s="14">
        <f t="shared" si="9"/>
        <v>14257.115599999999</v>
      </c>
      <c r="I16" s="14">
        <f t="shared" si="9"/>
        <v>15765.75</v>
      </c>
      <c r="J16" s="14">
        <f t="shared" si="9"/>
        <v>18018</v>
      </c>
      <c r="O16" s="4" t="s">
        <v>14</v>
      </c>
      <c r="P16" s="14">
        <f t="shared" ref="P16:U16" si="10">SUM(P6:P9)*182</f>
        <v>10134.233200000001</v>
      </c>
      <c r="Q16" s="14">
        <f t="shared" si="10"/>
        <v>11716.25</v>
      </c>
      <c r="R16" s="14">
        <f t="shared" si="10"/>
        <v>14059.5</v>
      </c>
      <c r="S16" s="14">
        <f t="shared" si="10"/>
        <v>14820.733199999999</v>
      </c>
      <c r="T16" s="14">
        <f t="shared" si="10"/>
        <v>16402.75</v>
      </c>
      <c r="U16" s="14">
        <f t="shared" si="10"/>
        <v>18746</v>
      </c>
      <c r="Z16" s="4" t="s">
        <v>14</v>
      </c>
      <c r="AA16" s="14">
        <f t="shared" ref="AA16:AF16" si="11">SUM(AA6:AA9)*182</f>
        <v>10325.041999999999</v>
      </c>
      <c r="AB16" s="14">
        <f t="shared" si="11"/>
        <v>11943.75</v>
      </c>
      <c r="AC16" s="14">
        <f t="shared" si="11"/>
        <v>14332.5</v>
      </c>
      <c r="AD16" s="14">
        <f t="shared" si="11"/>
        <v>15102.541999999999</v>
      </c>
      <c r="AE16" s="14">
        <f t="shared" si="11"/>
        <v>16721.25</v>
      </c>
      <c r="AF16" s="14">
        <f t="shared" si="11"/>
        <v>19110</v>
      </c>
    </row>
    <row r="17" spans="4:32" ht="15" x14ac:dyDescent="0.2">
      <c r="D17" s="4"/>
      <c r="E17" s="13"/>
      <c r="F17" s="13"/>
      <c r="G17" s="13"/>
      <c r="H17" s="13"/>
      <c r="I17" s="13"/>
      <c r="J17" s="13"/>
      <c r="O17" s="4"/>
      <c r="P17" s="13"/>
      <c r="Q17" s="13"/>
      <c r="R17" s="13"/>
      <c r="S17" s="13"/>
      <c r="T17" s="13"/>
      <c r="U17" s="13"/>
      <c r="Z17" s="4"/>
      <c r="AA17" s="13"/>
      <c r="AB17" s="13"/>
      <c r="AC17" s="13"/>
      <c r="AD17" s="13"/>
      <c r="AE17" s="13"/>
      <c r="AF17" s="13"/>
    </row>
    <row r="18" spans="4:32" ht="30" x14ac:dyDescent="0.2">
      <c r="D18" s="4" t="s">
        <v>15</v>
      </c>
      <c r="E18" s="14">
        <f>IF(E16&lt;7522,E16*4.51%,(7522*4.51%+(E16-7522)*7.6%))</f>
        <v>508.76898559999995</v>
      </c>
      <c r="F18" s="14"/>
      <c r="G18" s="14"/>
      <c r="H18" s="14">
        <f>IF(H16&lt;7522,H16*4.51%,(7522*4.51%+(H16-7522)*7.6%))</f>
        <v>851.11098559999994</v>
      </c>
      <c r="I18" s="14"/>
      <c r="J18" s="14"/>
      <c r="O18" s="4" t="s">
        <v>15</v>
      </c>
      <c r="P18" s="14">
        <f>IF(P16&lt;7522,P16*4.51%,(7522*4.51%+(P16-7522)*7.6%))</f>
        <v>537.77192320000006</v>
      </c>
      <c r="Q18" s="14"/>
      <c r="R18" s="14"/>
      <c r="S18" s="14">
        <f>IF(S16&lt;7522,S16*4.51%,(7522*4.51%+(S16-7522)*7.6%))</f>
        <v>893.94592319999992</v>
      </c>
      <c r="T18" s="14"/>
      <c r="U18" s="14"/>
      <c r="Z18" s="4" t="s">
        <v>15</v>
      </c>
      <c r="AA18" s="14">
        <f>IF(AA16&lt;7522,AA16*4.51%,(7522*4.51%+(AA16-7522)*7.6%))</f>
        <v>552.27339199999994</v>
      </c>
      <c r="AB18" s="14"/>
      <c r="AC18" s="14"/>
      <c r="AD18" s="14">
        <f>IF(AD16&lt;7522,AD16*4.51%,(7522*4.51%+(AD16-7522)*7.6%))</f>
        <v>915.36339199999998</v>
      </c>
      <c r="AE18" s="14"/>
      <c r="AF18" s="14"/>
    </row>
    <row r="19" spans="4:32" ht="15" x14ac:dyDescent="0.2">
      <c r="D19" s="4"/>
      <c r="E19" s="13"/>
      <c r="F19" s="13"/>
      <c r="G19" s="13"/>
      <c r="H19" s="13"/>
      <c r="I19" s="13"/>
      <c r="J19" s="13"/>
      <c r="O19" s="4"/>
      <c r="P19" s="13"/>
      <c r="Q19" s="13"/>
      <c r="R19" s="13"/>
      <c r="S19" s="13"/>
      <c r="T19" s="13"/>
      <c r="U19" s="13"/>
      <c r="Z19" s="4"/>
      <c r="AA19" s="13"/>
      <c r="AB19" s="13"/>
      <c r="AC19" s="13"/>
      <c r="AD19" s="13"/>
      <c r="AE19" s="13"/>
      <c r="AF19" s="13"/>
    </row>
    <row r="20" spans="4:32" ht="30" x14ac:dyDescent="0.2">
      <c r="D20" s="4" t="s">
        <v>16</v>
      </c>
      <c r="E20" s="15">
        <f t="shared" ref="E20" si="12">E18/E16</f>
        <v>5.2167439635373306E-2</v>
      </c>
      <c r="F20" s="15">
        <v>7.5999999999999998E-2</v>
      </c>
      <c r="G20" s="15">
        <v>7.5999999999999998E-2</v>
      </c>
      <c r="H20" s="15">
        <f t="shared" ref="H20" si="13">H18/H16</f>
        <v>5.9697277449303983E-2</v>
      </c>
      <c r="I20" s="15">
        <v>7.5999999999999998E-2</v>
      </c>
      <c r="J20" s="15">
        <v>7.5999999999999998E-2</v>
      </c>
      <c r="O20" s="4" t="s">
        <v>16</v>
      </c>
      <c r="P20" s="15">
        <f t="shared" ref="P20" si="14">P18/P16</f>
        <v>5.3064885382744106E-2</v>
      </c>
      <c r="Q20" s="15">
        <v>7.5999999999999998E-2</v>
      </c>
      <c r="R20" s="15">
        <v>7.5999999999999998E-2</v>
      </c>
      <c r="S20" s="15">
        <f t="shared" ref="S20" si="15">S18/S16</f>
        <v>6.0317253616035675E-2</v>
      </c>
      <c r="T20" s="15">
        <v>7.5999999999999998E-2</v>
      </c>
      <c r="U20" s="15">
        <v>7.5999999999999998E-2</v>
      </c>
      <c r="Z20" s="4" t="s">
        <v>16</v>
      </c>
      <c r="AA20" s="15">
        <f t="shared" ref="AA20" si="16">AA18/AA16</f>
        <v>5.348873079644615E-2</v>
      </c>
      <c r="AB20" s="15">
        <v>7.5999999999999998E-2</v>
      </c>
      <c r="AC20" s="15">
        <v>7.5999999999999998E-2</v>
      </c>
      <c r="AD20" s="15">
        <f t="shared" ref="AD20" si="17">AD18/AD16</f>
        <v>6.0609888851823751E-2</v>
      </c>
      <c r="AE20" s="15">
        <v>7.5999999999999998E-2</v>
      </c>
      <c r="AF20" s="15">
        <v>7.5999999999999998E-2</v>
      </c>
    </row>
  </sheetData>
  <sheetProtection algorithmName="SHA-512" hashValue="t+93QEcN49TvFgPAYAM8jHxKnuJadC0h34Ro8Wbxk6T89dnyFSaojz+6u1m64orKgigqOijsEvqSUOBPs1AYEg==" saltValue="cv/IsNOPKM/NIyGc7m27OQ==" spinCount="100000" sheet="1" objects="1" scenarios="1"/>
  <mergeCells count="3">
    <mergeCell ref="D15:J15"/>
    <mergeCell ref="O15:U15"/>
    <mergeCell ref="Z15:AF15"/>
  </mergeCells>
  <pageMargins left="0.25" right="0.25" top="0.75" bottom="0.75" header="0.3" footer="0.3"/>
  <pageSetup paperSize="9" scale="44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55B165-230D-4420-9EA6-135655144A6E}">
  <sheetPr>
    <pageSetUpPr fitToPage="1"/>
  </sheetPr>
  <dimension ref="C3:AF20"/>
  <sheetViews>
    <sheetView rightToLeft="1" topLeftCell="C1" zoomScale="84" zoomScaleNormal="84" workbookViewId="0">
      <selection activeCell="N4" sqref="N4"/>
    </sheetView>
  </sheetViews>
  <sheetFormatPr defaultColWidth="9" defaultRowHeight="14.25" x14ac:dyDescent="0.2"/>
  <cols>
    <col min="1" max="16384" width="9" style="1"/>
  </cols>
  <sheetData>
    <row r="3" spans="3:32" ht="150" x14ac:dyDescent="0.2">
      <c r="C3" s="2" t="s">
        <v>0</v>
      </c>
      <c r="D3" s="2" t="s">
        <v>1</v>
      </c>
      <c r="E3" s="3" t="s">
        <v>53</v>
      </c>
      <c r="F3" s="3" t="s">
        <v>54</v>
      </c>
      <c r="G3" s="3" t="s">
        <v>55</v>
      </c>
      <c r="H3" s="3" t="s">
        <v>56</v>
      </c>
      <c r="I3" s="3" t="s">
        <v>57</v>
      </c>
      <c r="J3" s="3" t="s">
        <v>58</v>
      </c>
      <c r="N3" s="2" t="s">
        <v>0</v>
      </c>
      <c r="O3" s="2" t="s">
        <v>1</v>
      </c>
      <c r="P3" s="3" t="s">
        <v>59</v>
      </c>
      <c r="Q3" s="3" t="s">
        <v>60</v>
      </c>
      <c r="R3" s="3" t="s">
        <v>61</v>
      </c>
      <c r="S3" s="3" t="s">
        <v>62</v>
      </c>
      <c r="T3" s="3" t="s">
        <v>63</v>
      </c>
      <c r="U3" s="3" t="s">
        <v>64</v>
      </c>
      <c r="Y3" s="2" t="s">
        <v>0</v>
      </c>
      <c r="Z3" s="2" t="s">
        <v>1</v>
      </c>
      <c r="AA3" s="3" t="s">
        <v>65</v>
      </c>
      <c r="AB3" s="3" t="s">
        <v>66</v>
      </c>
      <c r="AC3" s="3" t="s">
        <v>67</v>
      </c>
      <c r="AD3" s="3" t="s">
        <v>68</v>
      </c>
      <c r="AE3" s="3" t="s">
        <v>69</v>
      </c>
      <c r="AF3" s="3" t="s">
        <v>70</v>
      </c>
    </row>
    <row r="4" spans="3:32" ht="45" x14ac:dyDescent="0.2">
      <c r="C4" s="4" t="s">
        <v>2</v>
      </c>
      <c r="D4" s="5"/>
      <c r="E4" s="6">
        <v>37.76</v>
      </c>
      <c r="F4" s="6">
        <v>37.76</v>
      </c>
      <c r="G4" s="6">
        <v>37.76</v>
      </c>
      <c r="H4" s="6">
        <v>37.76</v>
      </c>
      <c r="I4" s="6">
        <v>37.76</v>
      </c>
      <c r="J4" s="6">
        <v>37.76</v>
      </c>
      <c r="N4" s="4" t="s">
        <v>2</v>
      </c>
      <c r="O4" s="5"/>
      <c r="P4" s="6">
        <v>37.76</v>
      </c>
      <c r="Q4" s="6">
        <v>37.76</v>
      </c>
      <c r="R4" s="6">
        <v>37.76</v>
      </c>
      <c r="S4" s="6">
        <v>37.76</v>
      </c>
      <c r="T4" s="6">
        <v>37.76</v>
      </c>
      <c r="U4" s="6">
        <v>37.76</v>
      </c>
      <c r="Y4" s="4" t="s">
        <v>2</v>
      </c>
      <c r="Z4" s="5"/>
      <c r="AA4" s="6">
        <v>37.76</v>
      </c>
      <c r="AB4" s="6">
        <v>37.76</v>
      </c>
      <c r="AC4" s="6">
        <v>37.76</v>
      </c>
      <c r="AD4" s="6">
        <v>37.76</v>
      </c>
      <c r="AE4" s="6">
        <v>37.76</v>
      </c>
      <c r="AF4" s="6">
        <v>37.76</v>
      </c>
    </row>
    <row r="5" spans="3:32" ht="15" x14ac:dyDescent="0.2">
      <c r="C5" s="4"/>
      <c r="D5" s="5"/>
      <c r="E5" s="6"/>
      <c r="F5" s="6"/>
      <c r="G5" s="6"/>
      <c r="H5" s="6"/>
      <c r="I5" s="6"/>
      <c r="J5" s="6"/>
      <c r="N5" s="4"/>
      <c r="O5" s="5"/>
      <c r="P5" s="6"/>
      <c r="Q5" s="6"/>
      <c r="R5" s="6"/>
      <c r="S5" s="6"/>
      <c r="T5" s="6"/>
      <c r="U5" s="6"/>
      <c r="Y5" s="4"/>
      <c r="Z5" s="5"/>
      <c r="AA5" s="6"/>
      <c r="AB5" s="6"/>
      <c r="AC5" s="6"/>
      <c r="AD5" s="6"/>
      <c r="AE5" s="6"/>
      <c r="AF5" s="6"/>
    </row>
    <row r="6" spans="3:32" ht="30" x14ac:dyDescent="0.2">
      <c r="C6" s="4" t="s">
        <v>3</v>
      </c>
      <c r="D6" s="5"/>
      <c r="E6" s="7">
        <v>47</v>
      </c>
      <c r="F6" s="7">
        <f>E6*1.25</f>
        <v>58.75</v>
      </c>
      <c r="G6" s="7">
        <f>E6*1.5</f>
        <v>70.5</v>
      </c>
      <c r="H6" s="7">
        <f>E6*1.5</f>
        <v>70.5</v>
      </c>
      <c r="I6" s="7">
        <f>E6*1.75</f>
        <v>82.25</v>
      </c>
      <c r="J6" s="7">
        <f>E6*2</f>
        <v>94</v>
      </c>
      <c r="N6" s="4" t="s">
        <v>3</v>
      </c>
      <c r="O6" s="5"/>
      <c r="P6" s="7">
        <v>49</v>
      </c>
      <c r="Q6" s="7">
        <f>P6*1.25</f>
        <v>61.25</v>
      </c>
      <c r="R6" s="7">
        <f>P6*1.5</f>
        <v>73.5</v>
      </c>
      <c r="S6" s="7">
        <f>P6*1.5</f>
        <v>73.5</v>
      </c>
      <c r="T6" s="7">
        <f>P6*1.75</f>
        <v>85.75</v>
      </c>
      <c r="U6" s="7">
        <f>P6*2</f>
        <v>98</v>
      </c>
      <c r="Y6" s="4" t="s">
        <v>3</v>
      </c>
      <c r="Z6" s="5"/>
      <c r="AA6" s="7">
        <v>50</v>
      </c>
      <c r="AB6" s="7">
        <f>AA6*1.25</f>
        <v>62.5</v>
      </c>
      <c r="AC6" s="7">
        <f>AA6*1.5</f>
        <v>75</v>
      </c>
      <c r="AD6" s="7">
        <f>AA6*1.5</f>
        <v>75</v>
      </c>
      <c r="AE6" s="7">
        <f>AA6*1.75</f>
        <v>87.5</v>
      </c>
      <c r="AF6" s="7">
        <f>AA6*2</f>
        <v>100</v>
      </c>
    </row>
    <row r="7" spans="3:32" ht="15" x14ac:dyDescent="0.2">
      <c r="C7" s="4" t="s">
        <v>4</v>
      </c>
      <c r="D7" s="5">
        <v>4.8399999999999999E-2</v>
      </c>
      <c r="E7" s="7">
        <f>$D$7*E6</f>
        <v>2.2747999999999999</v>
      </c>
      <c r="F7" s="7"/>
      <c r="G7" s="7"/>
      <c r="H7" s="7">
        <f>$D$7*E6</f>
        <v>2.2747999999999999</v>
      </c>
      <c r="I7" s="7"/>
      <c r="J7" s="7"/>
      <c r="N7" s="4" t="s">
        <v>4</v>
      </c>
      <c r="O7" s="5">
        <v>4.8399999999999999E-2</v>
      </c>
      <c r="P7" s="7">
        <f>$D$7*P6</f>
        <v>2.3715999999999999</v>
      </c>
      <c r="Q7" s="7"/>
      <c r="R7" s="7"/>
      <c r="S7" s="7">
        <f>$D$7*P6</f>
        <v>2.3715999999999999</v>
      </c>
      <c r="T7" s="7"/>
      <c r="U7" s="7"/>
      <c r="Y7" s="4" t="s">
        <v>4</v>
      </c>
      <c r="Z7" s="5">
        <v>4.8399999999999999E-2</v>
      </c>
      <c r="AA7" s="7">
        <f>$D$7*AA6</f>
        <v>2.42</v>
      </c>
      <c r="AB7" s="7"/>
      <c r="AC7" s="7"/>
      <c r="AD7" s="7">
        <f>$D$7*AA6</f>
        <v>2.42</v>
      </c>
      <c r="AE7" s="7"/>
      <c r="AF7" s="7"/>
    </row>
    <row r="8" spans="3:32" ht="15" x14ac:dyDescent="0.2">
      <c r="C8" s="4" t="s">
        <v>5</v>
      </c>
      <c r="D8" s="5"/>
      <c r="E8" s="7"/>
      <c r="F8" s="7"/>
      <c r="G8" s="7"/>
      <c r="H8" s="7"/>
      <c r="I8" s="7"/>
      <c r="J8" s="7"/>
      <c r="N8" s="4" t="s">
        <v>5</v>
      </c>
      <c r="O8" s="5"/>
      <c r="P8" s="7"/>
      <c r="Q8" s="7"/>
      <c r="R8" s="7"/>
      <c r="S8" s="7"/>
      <c r="T8" s="7"/>
      <c r="U8" s="7"/>
      <c r="Y8" s="4" t="s">
        <v>5</v>
      </c>
      <c r="Z8" s="5"/>
      <c r="AA8" s="7"/>
      <c r="AB8" s="7"/>
      <c r="AC8" s="7"/>
      <c r="AD8" s="7"/>
      <c r="AE8" s="7"/>
      <c r="AF8" s="7"/>
    </row>
    <row r="9" spans="3:32" s="10" customFormat="1" ht="15" x14ac:dyDescent="0.2">
      <c r="C9" s="4" t="s">
        <v>6</v>
      </c>
      <c r="D9" s="8"/>
      <c r="E9" s="7">
        <v>1.69</v>
      </c>
      <c r="F9" s="7"/>
      <c r="G9" s="7"/>
      <c r="H9" s="7">
        <v>1.69</v>
      </c>
      <c r="I9" s="9"/>
      <c r="J9" s="9"/>
      <c r="N9" s="4" t="s">
        <v>6</v>
      </c>
      <c r="O9" s="8"/>
      <c r="P9" s="7">
        <v>1.69</v>
      </c>
      <c r="Q9" s="7"/>
      <c r="R9" s="7"/>
      <c r="S9" s="7">
        <v>1.69</v>
      </c>
      <c r="T9" s="9"/>
      <c r="U9" s="9"/>
      <c r="Y9" s="4" t="s">
        <v>6</v>
      </c>
      <c r="Z9" s="8"/>
      <c r="AA9" s="7">
        <v>1.69</v>
      </c>
      <c r="AB9" s="7"/>
      <c r="AC9" s="7"/>
      <c r="AD9" s="7">
        <v>1.69</v>
      </c>
      <c r="AE9" s="9"/>
      <c r="AF9" s="9"/>
    </row>
    <row r="10" spans="3:32" ht="15" x14ac:dyDescent="0.2">
      <c r="C10" s="16" t="s">
        <v>7</v>
      </c>
      <c r="D10" s="5">
        <v>7.4999999999999997E-2</v>
      </c>
      <c r="E10" s="7">
        <f>(E6+E7+E8+E9)*$D$10</f>
        <v>3.8223599999999998</v>
      </c>
      <c r="F10" s="7">
        <f>(F6+F7+F8+F9)*$D$10</f>
        <v>4.40625</v>
      </c>
      <c r="G10" s="7">
        <f t="shared" ref="G10:J10" si="0">(G6+G7+G8+G9)*$D$10</f>
        <v>5.2874999999999996</v>
      </c>
      <c r="H10" s="7">
        <f t="shared" si="0"/>
        <v>5.5848599999999999</v>
      </c>
      <c r="I10" s="7">
        <f t="shared" si="0"/>
        <v>6.1687500000000002</v>
      </c>
      <c r="J10" s="7">
        <f t="shared" si="0"/>
        <v>7.05</v>
      </c>
      <c r="N10" s="16" t="s">
        <v>7</v>
      </c>
      <c r="O10" s="5">
        <v>7.4999999999999997E-2</v>
      </c>
      <c r="P10" s="7">
        <f>(P6+P7+P8+P9)*$D$10</f>
        <v>3.9796199999999997</v>
      </c>
      <c r="Q10" s="7">
        <f>(Q6+Q7+Q8+Q9)*$D$10</f>
        <v>4.59375</v>
      </c>
      <c r="R10" s="7">
        <f t="shared" ref="R10:U10" si="1">(R6+R7+R8+R9)*$D$10</f>
        <v>5.5125000000000002</v>
      </c>
      <c r="S10" s="7">
        <f t="shared" si="1"/>
        <v>5.8171200000000001</v>
      </c>
      <c r="T10" s="7">
        <f t="shared" si="1"/>
        <v>6.4312499999999995</v>
      </c>
      <c r="U10" s="7">
        <f t="shared" si="1"/>
        <v>7.35</v>
      </c>
      <c r="Y10" s="16" t="s">
        <v>7</v>
      </c>
      <c r="Z10" s="5">
        <v>7.4999999999999997E-2</v>
      </c>
      <c r="AA10" s="7">
        <f>(AA6+AA7+AA8+AA9)*$D$10</f>
        <v>4.0582500000000001</v>
      </c>
      <c r="AB10" s="7">
        <f>(AB6+AB7+AB8+AB9)*$D$10</f>
        <v>4.6875</v>
      </c>
      <c r="AC10" s="7">
        <f t="shared" ref="AC10:AF10" si="2">(AC6+AC7+AC8+AC9)*$D$10</f>
        <v>5.625</v>
      </c>
      <c r="AD10" s="7">
        <f t="shared" si="2"/>
        <v>5.9332500000000001</v>
      </c>
      <c r="AE10" s="7">
        <f t="shared" si="2"/>
        <v>6.5625</v>
      </c>
      <c r="AF10" s="7">
        <f t="shared" si="2"/>
        <v>7.5</v>
      </c>
    </row>
    <row r="11" spans="3:32" ht="30" x14ac:dyDescent="0.2">
      <c r="C11" s="16" t="s">
        <v>8</v>
      </c>
      <c r="D11" s="5">
        <v>8.3299999999999999E-2</v>
      </c>
      <c r="E11" s="7">
        <f>(E6+E7+E8+E9)*$D$11</f>
        <v>4.2453678400000001</v>
      </c>
      <c r="F11" s="7">
        <f>(E6+F7+F8+F9)*$D$11+0.06*0.25*E6</f>
        <v>4.6200999999999999</v>
      </c>
      <c r="G11" s="7">
        <f>(E6+G7+G8+G9)*$D$11+0.06*0.5*E6</f>
        <v>5.3250999999999999</v>
      </c>
      <c r="H11" s="7">
        <f>(E6+H7+H8+H9)*$D$11+E6*0.06*0.5</f>
        <v>5.6553678400000003</v>
      </c>
      <c r="I11" s="7">
        <f>(E6+I7+I8+I9)*$D$11+E6*0.06*0.75</f>
        <v>6.0300999999999991</v>
      </c>
      <c r="J11" s="7">
        <f>(E6+J7+J8+J9)*$D$11+E6*0.06</f>
        <v>6.7350999999999992</v>
      </c>
      <c r="N11" s="16" t="s">
        <v>8</v>
      </c>
      <c r="O11" s="5">
        <v>8.3299999999999999E-2</v>
      </c>
      <c r="P11" s="7">
        <f>(P6+P7+P8+P9)*$D$11</f>
        <v>4.4200312799999999</v>
      </c>
      <c r="Q11" s="7">
        <f>(P6+Q7+Q8+Q9)*$D$11+0.06*0.25*P6</f>
        <v>4.8167</v>
      </c>
      <c r="R11" s="7">
        <f>(P6+R7+R8+R9)*$D$11+0.06*0.5*P6</f>
        <v>5.5516999999999994</v>
      </c>
      <c r="S11" s="7">
        <f>(P6+S7+S8+S9)*$D$11+P6*0.06*0.5</f>
        <v>5.8900312799999996</v>
      </c>
      <c r="T11" s="7">
        <f>(P6+T7+T8+T9)*$D$11+P6*0.06*0.75</f>
        <v>6.2866999999999997</v>
      </c>
      <c r="U11" s="7">
        <f>(P6+U7+U8+U9)*$D$11+P6*0.06</f>
        <v>7.0216999999999992</v>
      </c>
      <c r="Y11" s="16" t="s">
        <v>8</v>
      </c>
      <c r="Z11" s="5">
        <v>8.3299999999999999E-2</v>
      </c>
      <c r="AA11" s="7">
        <f>(AA6+AA7+AA8+AA9)*$D$11</f>
        <v>4.5073629999999998</v>
      </c>
      <c r="AB11" s="7">
        <f>(AA6+AB7+AB8+AB9)*$D$11+0.06*0.25*AA6</f>
        <v>4.915</v>
      </c>
      <c r="AC11" s="7">
        <f>(AA6+AC7+AC8+AC9)*$D$11+0.06*0.5*AA6</f>
        <v>5.665</v>
      </c>
      <c r="AD11" s="7">
        <f>(AA6+AD7+AD8+AD9)*$D$11+AA6*0.06*0.5</f>
        <v>6.0073629999999998</v>
      </c>
      <c r="AE11" s="7">
        <f>(AA6+AE7+AE8+AE9)*$D$11+AA6*0.06*0.75</f>
        <v>6.415</v>
      </c>
      <c r="AF11" s="7">
        <f>(AA6+AF7+AF8+AF9)*$D$11+AA6*0.06</f>
        <v>7.165</v>
      </c>
    </row>
    <row r="12" spans="3:32" ht="30" x14ac:dyDescent="0.2">
      <c r="C12" s="16" t="s">
        <v>9</v>
      </c>
      <c r="D12" s="5">
        <v>7.4999999999999997E-2</v>
      </c>
      <c r="E12" s="7">
        <f>34.32*0.075*(1+0.0484)+1.63*0.075</f>
        <v>2.8208316</v>
      </c>
      <c r="F12" s="7"/>
      <c r="G12" s="7"/>
      <c r="H12" s="7">
        <f>34.32*0.075*(1+0.0484)+1.63*0.075</f>
        <v>2.8208316</v>
      </c>
      <c r="I12" s="7"/>
      <c r="J12" s="7"/>
      <c r="N12" s="16" t="s">
        <v>9</v>
      </c>
      <c r="O12" s="5">
        <v>7.4999999999999997E-2</v>
      </c>
      <c r="P12" s="7">
        <f>34.32*0.075*(1+0.0484)+1.63*0.075</f>
        <v>2.8208316</v>
      </c>
      <c r="Q12" s="7"/>
      <c r="R12" s="7"/>
      <c r="S12" s="7">
        <f>34.32*0.075*(1+0.0484)+1.63*0.075</f>
        <v>2.8208316</v>
      </c>
      <c r="T12" s="7"/>
      <c r="U12" s="7"/>
      <c r="Y12" s="16" t="s">
        <v>9</v>
      </c>
      <c r="Z12" s="5">
        <v>7.4999999999999997E-2</v>
      </c>
      <c r="AA12" s="7">
        <f>34.32*0.075*(1+0.0484)+1.63*0.075</f>
        <v>2.8208316</v>
      </c>
      <c r="AB12" s="7"/>
      <c r="AC12" s="7"/>
      <c r="AD12" s="7">
        <f>34.32*0.075*(1+0.0484)+1.63*0.075</f>
        <v>2.8208316</v>
      </c>
      <c r="AE12" s="7"/>
      <c r="AF12" s="7"/>
    </row>
    <row r="13" spans="3:32" ht="105" x14ac:dyDescent="0.2">
      <c r="C13" s="16" t="s">
        <v>10</v>
      </c>
      <c r="D13" s="5" t="s">
        <v>11</v>
      </c>
      <c r="E13" s="7">
        <f t="shared" ref="E13:J13" si="3">(E6+E7+E8+E9)*E20</f>
        <v>2.5962379868131866</v>
      </c>
      <c r="F13" s="7">
        <f t="shared" si="3"/>
        <v>4.4649999999999999</v>
      </c>
      <c r="G13" s="7">
        <f t="shared" si="3"/>
        <v>5.3579999999999997</v>
      </c>
      <c r="H13" s="7">
        <f t="shared" si="3"/>
        <v>4.3822379868131867</v>
      </c>
      <c r="I13" s="7">
        <f t="shared" si="3"/>
        <v>6.2509999999999994</v>
      </c>
      <c r="J13" s="7">
        <f t="shared" si="3"/>
        <v>7.1440000000000001</v>
      </c>
      <c r="N13" s="16" t="s">
        <v>10</v>
      </c>
      <c r="O13" s="5" t="s">
        <v>11</v>
      </c>
      <c r="P13" s="7">
        <f t="shared" ref="P13:U13" si="4">(P6+P7+P8+P9)*P20</f>
        <v>2.7555947868131869</v>
      </c>
      <c r="Q13" s="7">
        <f t="shared" si="4"/>
        <v>4.6550000000000002</v>
      </c>
      <c r="R13" s="7">
        <f t="shared" si="4"/>
        <v>5.5860000000000003</v>
      </c>
      <c r="S13" s="7">
        <f t="shared" si="4"/>
        <v>4.6175947868131866</v>
      </c>
      <c r="T13" s="7">
        <f t="shared" si="4"/>
        <v>6.5169999999999995</v>
      </c>
      <c r="U13" s="7">
        <f t="shared" si="4"/>
        <v>7.4479999999999995</v>
      </c>
      <c r="Y13" s="16" t="s">
        <v>10</v>
      </c>
      <c r="Z13" s="5" t="s">
        <v>11</v>
      </c>
      <c r="AA13" s="7">
        <f t="shared" ref="AA13:AF13" si="5">(AA6+AA7+AA8+AA9)*AA20</f>
        <v>2.8352731868131866</v>
      </c>
      <c r="AB13" s="7">
        <f t="shared" si="5"/>
        <v>4.75</v>
      </c>
      <c r="AC13" s="7">
        <f t="shared" si="5"/>
        <v>5.7</v>
      </c>
      <c r="AD13" s="7">
        <f t="shared" si="5"/>
        <v>4.7352731868131865</v>
      </c>
      <c r="AE13" s="7">
        <f t="shared" si="5"/>
        <v>6.6499999999999995</v>
      </c>
      <c r="AF13" s="7">
        <f t="shared" si="5"/>
        <v>7.6</v>
      </c>
    </row>
    <row r="14" spans="3:32" ht="26.25" customHeight="1" x14ac:dyDescent="0.2">
      <c r="C14" s="16" t="s">
        <v>12</v>
      </c>
      <c r="D14" s="12"/>
      <c r="E14" s="17">
        <f t="shared" ref="E14:J14" si="6">SUM(E6:E13)</f>
        <v>64.449597426813185</v>
      </c>
      <c r="F14" s="17">
        <f t="shared" si="6"/>
        <v>72.241349999999997</v>
      </c>
      <c r="G14" s="17">
        <f t="shared" si="6"/>
        <v>86.470600000000005</v>
      </c>
      <c r="H14" s="17">
        <f t="shared" si="6"/>
        <v>92.908097426813185</v>
      </c>
      <c r="I14" s="17">
        <f t="shared" si="6"/>
        <v>100.69985000000001</v>
      </c>
      <c r="J14" s="17">
        <f t="shared" si="6"/>
        <v>114.92910000000001</v>
      </c>
      <c r="N14" s="16" t="s">
        <v>12</v>
      </c>
      <c r="O14" s="12"/>
      <c r="P14" s="17">
        <f t="shared" ref="P14:U14" si="7">SUM(P6:P13)</f>
        <v>67.037677666813195</v>
      </c>
      <c r="Q14" s="17">
        <f t="shared" si="7"/>
        <v>75.315449999999998</v>
      </c>
      <c r="R14" s="17">
        <f t="shared" si="7"/>
        <v>90.150199999999998</v>
      </c>
      <c r="S14" s="17">
        <f t="shared" si="7"/>
        <v>96.707177666813195</v>
      </c>
      <c r="T14" s="17">
        <f t="shared" si="7"/>
        <v>104.98495</v>
      </c>
      <c r="U14" s="17">
        <f t="shared" si="7"/>
        <v>119.81969999999998</v>
      </c>
      <c r="Y14" s="16" t="s">
        <v>12</v>
      </c>
      <c r="Z14" s="12"/>
      <c r="AA14" s="17">
        <f t="shared" ref="AA14:AF14" si="8">SUM(AA6:AA13)</f>
        <v>68.331717786813186</v>
      </c>
      <c r="AB14" s="17">
        <f t="shared" si="8"/>
        <v>76.852500000000006</v>
      </c>
      <c r="AC14" s="17">
        <f t="shared" si="8"/>
        <v>91.990000000000009</v>
      </c>
      <c r="AD14" s="17">
        <f t="shared" si="8"/>
        <v>98.606717786813192</v>
      </c>
      <c r="AE14" s="17">
        <f t="shared" si="8"/>
        <v>107.12750000000001</v>
      </c>
      <c r="AF14" s="17">
        <f t="shared" si="8"/>
        <v>122.265</v>
      </c>
    </row>
    <row r="15" spans="3:32" ht="26.25" customHeight="1" x14ac:dyDescent="0.2">
      <c r="D15" s="21" t="s">
        <v>13</v>
      </c>
      <c r="E15" s="22"/>
      <c r="F15" s="22"/>
      <c r="G15" s="22"/>
      <c r="H15" s="22"/>
      <c r="I15" s="22"/>
      <c r="J15" s="22"/>
      <c r="O15" s="21" t="s">
        <v>13</v>
      </c>
      <c r="P15" s="22"/>
      <c r="Q15" s="22"/>
      <c r="R15" s="22"/>
      <c r="S15" s="22"/>
      <c r="T15" s="22"/>
      <c r="U15" s="22"/>
      <c r="Z15" s="21" t="s">
        <v>13</v>
      </c>
      <c r="AA15" s="22"/>
      <c r="AB15" s="22"/>
      <c r="AC15" s="22"/>
      <c r="AD15" s="22"/>
      <c r="AE15" s="22"/>
      <c r="AF15" s="22"/>
    </row>
    <row r="16" spans="3:32" ht="26.25" customHeight="1" x14ac:dyDescent="0.2">
      <c r="D16" s="4" t="s">
        <v>14</v>
      </c>
      <c r="E16" s="14">
        <f t="shared" ref="E16:J16" si="9">SUM(E6:E9)*182</f>
        <v>9275.5936000000002</v>
      </c>
      <c r="F16" s="14">
        <f t="shared" si="9"/>
        <v>10692.5</v>
      </c>
      <c r="G16" s="14">
        <f t="shared" si="9"/>
        <v>12831</v>
      </c>
      <c r="H16" s="14">
        <f t="shared" si="9"/>
        <v>13552.5936</v>
      </c>
      <c r="I16" s="14">
        <f t="shared" si="9"/>
        <v>14969.5</v>
      </c>
      <c r="J16" s="14">
        <f t="shared" si="9"/>
        <v>17108</v>
      </c>
      <c r="O16" s="4" t="s">
        <v>14</v>
      </c>
      <c r="P16" s="14">
        <f t="shared" ref="P16:U16" si="10">SUM(P6:P9)*182</f>
        <v>9657.2111999999997</v>
      </c>
      <c r="Q16" s="14">
        <f t="shared" si="10"/>
        <v>11147.5</v>
      </c>
      <c r="R16" s="14">
        <f t="shared" si="10"/>
        <v>13377</v>
      </c>
      <c r="S16" s="14">
        <f t="shared" si="10"/>
        <v>14116.2112</v>
      </c>
      <c r="T16" s="14">
        <f t="shared" si="10"/>
        <v>15606.5</v>
      </c>
      <c r="U16" s="14">
        <f t="shared" si="10"/>
        <v>17836</v>
      </c>
      <c r="Z16" s="4" t="s">
        <v>14</v>
      </c>
      <c r="AA16" s="14">
        <f t="shared" ref="AA16:AF16" si="11">SUM(AA6:AA9)*182</f>
        <v>9848.02</v>
      </c>
      <c r="AB16" s="14">
        <f t="shared" si="11"/>
        <v>11375</v>
      </c>
      <c r="AC16" s="14">
        <f t="shared" si="11"/>
        <v>13650</v>
      </c>
      <c r="AD16" s="14">
        <f t="shared" si="11"/>
        <v>14398.02</v>
      </c>
      <c r="AE16" s="14">
        <f t="shared" si="11"/>
        <v>15925</v>
      </c>
      <c r="AF16" s="14">
        <f t="shared" si="11"/>
        <v>18200</v>
      </c>
    </row>
    <row r="17" spans="4:32" ht="15" x14ac:dyDescent="0.2">
      <c r="D17" s="4"/>
      <c r="E17" s="13"/>
      <c r="F17" s="13"/>
      <c r="G17" s="13"/>
      <c r="H17" s="13"/>
      <c r="I17" s="13"/>
      <c r="J17" s="13"/>
      <c r="O17" s="4"/>
      <c r="P17" s="13"/>
      <c r="Q17" s="13"/>
      <c r="R17" s="13"/>
      <c r="S17" s="13"/>
      <c r="T17" s="13"/>
      <c r="U17" s="13"/>
      <c r="Z17" s="4"/>
      <c r="AA17" s="13"/>
      <c r="AB17" s="13"/>
      <c r="AC17" s="13"/>
      <c r="AD17" s="13"/>
      <c r="AE17" s="13"/>
      <c r="AF17" s="13"/>
    </row>
    <row r="18" spans="4:32" ht="30" x14ac:dyDescent="0.2">
      <c r="D18" s="4" t="s">
        <v>15</v>
      </c>
      <c r="E18" s="14">
        <f>IF(E16&lt;7522,E16*4.51%,(7522*4.51%+(E16-7522)*7.6%))</f>
        <v>472.51531360000001</v>
      </c>
      <c r="F18" s="14"/>
      <c r="G18" s="14"/>
      <c r="H18" s="14">
        <f>IF(H16&lt;7522,H16*4.51%,(7522*4.51%+(H16-7522)*7.6%))</f>
        <v>797.56731360000003</v>
      </c>
      <c r="I18" s="14"/>
      <c r="J18" s="14"/>
      <c r="O18" s="4" t="s">
        <v>15</v>
      </c>
      <c r="P18" s="14">
        <f>IF(P16&lt;7522,P16*4.51%,(7522*4.51%+(P16-7522)*7.6%))</f>
        <v>501.51825120000001</v>
      </c>
      <c r="Q18" s="14"/>
      <c r="R18" s="14"/>
      <c r="S18" s="14">
        <f>IF(S16&lt;7522,S16*4.51%,(7522*4.51%+(S16-7522)*7.6%))</f>
        <v>840.40225119999991</v>
      </c>
      <c r="T18" s="14"/>
      <c r="U18" s="14"/>
      <c r="Z18" s="4" t="s">
        <v>15</v>
      </c>
      <c r="AA18" s="14">
        <f>IF(AA16&lt;7522,AA16*4.51%,(7522*4.51%+(AA16-7522)*7.6%))</f>
        <v>516.01972000000001</v>
      </c>
      <c r="AB18" s="14"/>
      <c r="AC18" s="14"/>
      <c r="AD18" s="14">
        <f>IF(AD16&lt;7522,AD16*4.51%,(7522*4.51%+(AD16-7522)*7.6%))</f>
        <v>861.81972000000007</v>
      </c>
      <c r="AE18" s="14"/>
      <c r="AF18" s="14"/>
    </row>
    <row r="19" spans="4:32" ht="15" x14ac:dyDescent="0.2">
      <c r="D19" s="4"/>
      <c r="E19" s="13"/>
      <c r="F19" s="13"/>
      <c r="G19" s="13"/>
      <c r="H19" s="13"/>
      <c r="I19" s="13"/>
      <c r="J19" s="13"/>
      <c r="O19" s="4"/>
      <c r="P19" s="13"/>
      <c r="Q19" s="13"/>
      <c r="R19" s="13"/>
      <c r="S19" s="13"/>
      <c r="T19" s="13"/>
      <c r="U19" s="13"/>
      <c r="Z19" s="4"/>
      <c r="AA19" s="13"/>
      <c r="AB19" s="13"/>
      <c r="AC19" s="13"/>
      <c r="AD19" s="13"/>
      <c r="AE19" s="13"/>
      <c r="AF19" s="13"/>
    </row>
    <row r="20" spans="4:32" ht="30" x14ac:dyDescent="0.2">
      <c r="D20" s="4" t="s">
        <v>16</v>
      </c>
      <c r="E20" s="15">
        <f t="shared" ref="E20" si="12">E18/E16</f>
        <v>5.0941787014040806E-2</v>
      </c>
      <c r="F20" s="15">
        <v>7.5999999999999998E-2</v>
      </c>
      <c r="G20" s="15">
        <v>7.5999999999999998E-2</v>
      </c>
      <c r="H20" s="15">
        <f t="shared" ref="H20" si="13">H18/H16</f>
        <v>5.8849791939455783E-2</v>
      </c>
      <c r="I20" s="15">
        <v>7.5999999999999998E-2</v>
      </c>
      <c r="J20" s="15">
        <v>7.5999999999999998E-2</v>
      </c>
      <c r="O20" s="4" t="s">
        <v>16</v>
      </c>
      <c r="P20" s="15">
        <f t="shared" ref="P20" si="14">P18/P16</f>
        <v>5.1931995771201528E-2</v>
      </c>
      <c r="Q20" s="15">
        <v>7.5999999999999998E-2</v>
      </c>
      <c r="R20" s="15">
        <v>7.5999999999999998E-2</v>
      </c>
      <c r="S20" s="15">
        <f t="shared" ref="S20" si="15">S18/S16</f>
        <v>5.9534547853747039E-2</v>
      </c>
      <c r="T20" s="15">
        <v>7.5999999999999998E-2</v>
      </c>
      <c r="U20" s="15">
        <v>7.5999999999999998E-2</v>
      </c>
      <c r="Z20" s="4" t="s">
        <v>16</v>
      </c>
      <c r="AA20" s="15">
        <f t="shared" ref="AA20" si="16">AA18/AA16</f>
        <v>5.2398321693091603E-2</v>
      </c>
      <c r="AB20" s="15">
        <v>7.5999999999999998E-2</v>
      </c>
      <c r="AC20" s="15">
        <v>7.5999999999999998E-2</v>
      </c>
      <c r="AD20" s="15">
        <f t="shared" ref="AD20" si="17">AD18/AD16</f>
        <v>5.9856821979688876E-2</v>
      </c>
      <c r="AE20" s="15">
        <v>7.5999999999999998E-2</v>
      </c>
      <c r="AF20" s="15">
        <v>7.5999999999999998E-2</v>
      </c>
    </row>
  </sheetData>
  <sheetProtection algorithmName="SHA-512" hashValue="kkNRwa6uKEgKCN3pC+qaz34XYwSWr7zV4N3dP1R3EMuYR4t6SBGZ0lO10E78n67AOI/Tf8nMVVNWXnRovoypug==" saltValue="n35J+zVPl6fv/bocRbf2uw==" spinCount="100000" sheet="1" objects="1" scenarios="1"/>
  <mergeCells count="3">
    <mergeCell ref="D15:J15"/>
    <mergeCell ref="O15:U15"/>
    <mergeCell ref="Z15:AF15"/>
  </mergeCells>
  <pageMargins left="0.25" right="0.25" top="0.75" bottom="0.75" header="0.3" footer="0.3"/>
  <pageSetup paperSize="9" scale="44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C9C7C4-FB94-47DF-8205-D181E208F2D4}">
  <sheetPr>
    <pageSetUpPr fitToPage="1"/>
  </sheetPr>
  <dimension ref="C3:AF20"/>
  <sheetViews>
    <sheetView rightToLeft="1" tabSelected="1" topLeftCell="C3" zoomScale="84" zoomScaleNormal="84" workbookViewId="0">
      <selection activeCell="V12" sqref="V12"/>
    </sheetView>
  </sheetViews>
  <sheetFormatPr defaultColWidth="9" defaultRowHeight="14.25" x14ac:dyDescent="0.2"/>
  <cols>
    <col min="1" max="16384" width="9" style="1"/>
  </cols>
  <sheetData>
    <row r="3" spans="3:32" ht="105" x14ac:dyDescent="0.2">
      <c r="C3" s="2" t="s">
        <v>0</v>
      </c>
      <c r="D3" s="2" t="s">
        <v>1</v>
      </c>
      <c r="E3" s="3" t="s">
        <v>71</v>
      </c>
      <c r="F3" s="3" t="s">
        <v>72</v>
      </c>
      <c r="G3" s="3" t="s">
        <v>73</v>
      </c>
      <c r="H3" s="3" t="s">
        <v>74</v>
      </c>
      <c r="I3" s="3" t="s">
        <v>75</v>
      </c>
      <c r="J3" s="3" t="s">
        <v>76</v>
      </c>
      <c r="N3" s="2" t="s">
        <v>0</v>
      </c>
      <c r="O3" s="2" t="s">
        <v>1</v>
      </c>
      <c r="P3" s="3" t="s">
        <v>77</v>
      </c>
      <c r="Q3" s="3" t="s">
        <v>78</v>
      </c>
      <c r="R3" s="3" t="s">
        <v>79</v>
      </c>
      <c r="S3" s="3" t="s">
        <v>80</v>
      </c>
      <c r="T3" s="3" t="s">
        <v>81</v>
      </c>
      <c r="U3" s="3" t="s">
        <v>82</v>
      </c>
      <c r="Y3" s="2" t="s">
        <v>0</v>
      </c>
      <c r="Z3" s="2" t="s">
        <v>1</v>
      </c>
      <c r="AA3" s="3" t="s">
        <v>83</v>
      </c>
      <c r="AB3" s="3" t="s">
        <v>84</v>
      </c>
      <c r="AC3" s="3" t="s">
        <v>85</v>
      </c>
      <c r="AD3" s="3" t="s">
        <v>86</v>
      </c>
      <c r="AE3" s="3" t="s">
        <v>87</v>
      </c>
      <c r="AF3" s="3" t="s">
        <v>88</v>
      </c>
    </row>
    <row r="4" spans="3:32" ht="45" x14ac:dyDescent="0.2">
      <c r="C4" s="4" t="s">
        <v>2</v>
      </c>
      <c r="D4" s="5"/>
      <c r="E4" s="6">
        <v>37.76</v>
      </c>
      <c r="F4" s="6">
        <v>37.76</v>
      </c>
      <c r="G4" s="6">
        <v>37.76</v>
      </c>
      <c r="H4" s="6">
        <v>37.76</v>
      </c>
      <c r="I4" s="6">
        <v>37.76</v>
      </c>
      <c r="J4" s="6">
        <v>37.76</v>
      </c>
      <c r="N4" s="4" t="s">
        <v>2</v>
      </c>
      <c r="O4" s="5"/>
      <c r="P4" s="6">
        <v>37.76</v>
      </c>
      <c r="Q4" s="6">
        <v>37.76</v>
      </c>
      <c r="R4" s="6">
        <v>37.76</v>
      </c>
      <c r="S4" s="6">
        <v>37.76</v>
      </c>
      <c r="T4" s="6">
        <v>37.76</v>
      </c>
      <c r="U4" s="6">
        <v>37.76</v>
      </c>
      <c r="Y4" s="4" t="s">
        <v>2</v>
      </c>
      <c r="Z4" s="5"/>
      <c r="AA4" s="6">
        <v>37.76</v>
      </c>
      <c r="AB4" s="6">
        <v>37.76</v>
      </c>
      <c r="AC4" s="6">
        <v>37.76</v>
      </c>
      <c r="AD4" s="6">
        <v>37.76</v>
      </c>
      <c r="AE4" s="6">
        <v>37.76</v>
      </c>
      <c r="AF4" s="6">
        <v>37.76</v>
      </c>
    </row>
    <row r="5" spans="3:32" ht="15" x14ac:dyDescent="0.2">
      <c r="C5" s="4"/>
      <c r="D5" s="5"/>
      <c r="E5" s="6"/>
      <c r="F5" s="6"/>
      <c r="G5" s="6"/>
      <c r="H5" s="6"/>
      <c r="I5" s="6"/>
      <c r="J5" s="6"/>
      <c r="N5" s="4"/>
      <c r="O5" s="5"/>
      <c r="P5" s="6"/>
      <c r="Q5" s="6"/>
      <c r="R5" s="6"/>
      <c r="S5" s="6"/>
      <c r="T5" s="6"/>
      <c r="U5" s="6"/>
      <c r="Y5" s="4"/>
      <c r="Z5" s="5"/>
      <c r="AA5" s="6"/>
      <c r="AB5" s="6"/>
      <c r="AC5" s="6"/>
      <c r="AD5" s="6"/>
      <c r="AE5" s="6"/>
      <c r="AF5" s="6"/>
    </row>
    <row r="6" spans="3:32" ht="30" x14ac:dyDescent="0.2">
      <c r="C6" s="4" t="s">
        <v>3</v>
      </c>
      <c r="D6" s="5"/>
      <c r="E6" s="7">
        <v>46</v>
      </c>
      <c r="F6" s="7">
        <f>E6*1.25</f>
        <v>57.5</v>
      </c>
      <c r="G6" s="7">
        <f>E6*1.5</f>
        <v>69</v>
      </c>
      <c r="H6" s="7">
        <f>E6*1.5</f>
        <v>69</v>
      </c>
      <c r="I6" s="7">
        <f>E6*1.75</f>
        <v>80.5</v>
      </c>
      <c r="J6" s="7">
        <f>E6*2</f>
        <v>92</v>
      </c>
      <c r="N6" s="4" t="s">
        <v>3</v>
      </c>
      <c r="O6" s="5"/>
      <c r="P6" s="7">
        <v>48</v>
      </c>
      <c r="Q6" s="7">
        <f>P6*1.25</f>
        <v>60</v>
      </c>
      <c r="R6" s="7">
        <f>P6*1.5</f>
        <v>72</v>
      </c>
      <c r="S6" s="7">
        <f>P6*1.5</f>
        <v>72</v>
      </c>
      <c r="T6" s="7">
        <f>P6*1.75</f>
        <v>84</v>
      </c>
      <c r="U6" s="7">
        <f>P6*2</f>
        <v>96</v>
      </c>
      <c r="Y6" s="4" t="s">
        <v>3</v>
      </c>
      <c r="Z6" s="5"/>
      <c r="AA6" s="7">
        <v>49</v>
      </c>
      <c r="AB6" s="7">
        <f>AA6*1.25</f>
        <v>61.25</v>
      </c>
      <c r="AC6" s="7">
        <f>AA6*1.5</f>
        <v>73.5</v>
      </c>
      <c r="AD6" s="7">
        <f>AA6*1.5</f>
        <v>73.5</v>
      </c>
      <c r="AE6" s="7">
        <f>AA6*1.75</f>
        <v>85.75</v>
      </c>
      <c r="AF6" s="7">
        <f>AA6*2</f>
        <v>98</v>
      </c>
    </row>
    <row r="7" spans="3:32" ht="15" x14ac:dyDescent="0.2">
      <c r="C7" s="4" t="s">
        <v>4</v>
      </c>
      <c r="D7" s="5">
        <v>4.8399999999999999E-2</v>
      </c>
      <c r="E7" s="7">
        <f>$D$7*E6</f>
        <v>2.2263999999999999</v>
      </c>
      <c r="F7" s="7"/>
      <c r="G7" s="7"/>
      <c r="H7" s="7">
        <f>$D$7*E6</f>
        <v>2.2263999999999999</v>
      </c>
      <c r="I7" s="7"/>
      <c r="J7" s="7"/>
      <c r="N7" s="4" t="s">
        <v>4</v>
      </c>
      <c r="O7" s="5">
        <v>4.8399999999999999E-2</v>
      </c>
      <c r="P7" s="7">
        <f>$D$7*P6</f>
        <v>2.3231999999999999</v>
      </c>
      <c r="Q7" s="7"/>
      <c r="R7" s="7"/>
      <c r="S7" s="7">
        <f>$D$7*P6</f>
        <v>2.3231999999999999</v>
      </c>
      <c r="T7" s="7"/>
      <c r="U7" s="7"/>
      <c r="Y7" s="4" t="s">
        <v>4</v>
      </c>
      <c r="Z7" s="5">
        <v>4.8399999999999999E-2</v>
      </c>
      <c r="AA7" s="7">
        <f>$D$7*AA6</f>
        <v>2.3715999999999999</v>
      </c>
      <c r="AB7" s="7"/>
      <c r="AC7" s="7"/>
      <c r="AD7" s="7">
        <f>$D$7*AA6</f>
        <v>2.3715999999999999</v>
      </c>
      <c r="AE7" s="7"/>
      <c r="AF7" s="7"/>
    </row>
    <row r="8" spans="3:32" ht="15" x14ac:dyDescent="0.2">
      <c r="C8" s="4" t="s">
        <v>5</v>
      </c>
      <c r="D8" s="5"/>
      <c r="E8" s="7"/>
      <c r="F8" s="7"/>
      <c r="G8" s="7"/>
      <c r="H8" s="7"/>
      <c r="I8" s="7"/>
      <c r="J8" s="7"/>
      <c r="N8" s="4" t="s">
        <v>5</v>
      </c>
      <c r="O8" s="5"/>
      <c r="P8" s="7"/>
      <c r="Q8" s="7"/>
      <c r="R8" s="7"/>
      <c r="S8" s="7"/>
      <c r="T8" s="7"/>
      <c r="U8" s="7"/>
      <c r="Y8" s="4" t="s">
        <v>5</v>
      </c>
      <c r="Z8" s="5"/>
      <c r="AA8" s="7"/>
      <c r="AB8" s="7"/>
      <c r="AC8" s="7"/>
      <c r="AD8" s="7"/>
      <c r="AE8" s="7"/>
      <c r="AF8" s="7"/>
    </row>
    <row r="9" spans="3:32" s="10" customFormat="1" ht="15" x14ac:dyDescent="0.2">
      <c r="C9" s="4" t="s">
        <v>6</v>
      </c>
      <c r="D9" s="8"/>
      <c r="E9" s="7">
        <v>1.69</v>
      </c>
      <c r="F9" s="7"/>
      <c r="G9" s="7"/>
      <c r="H9" s="7">
        <v>1.69</v>
      </c>
      <c r="I9" s="9"/>
      <c r="J9" s="9"/>
      <c r="N9" s="4" t="s">
        <v>6</v>
      </c>
      <c r="O9" s="8"/>
      <c r="P9" s="7">
        <v>1.69</v>
      </c>
      <c r="Q9" s="7"/>
      <c r="R9" s="7"/>
      <c r="S9" s="7">
        <v>1.69</v>
      </c>
      <c r="T9" s="9"/>
      <c r="U9" s="9"/>
      <c r="Y9" s="4" t="s">
        <v>6</v>
      </c>
      <c r="Z9" s="8"/>
      <c r="AA9" s="7">
        <v>1.69</v>
      </c>
      <c r="AB9" s="7"/>
      <c r="AC9" s="7"/>
      <c r="AD9" s="7">
        <v>1.69</v>
      </c>
      <c r="AE9" s="9"/>
      <c r="AF9" s="9"/>
    </row>
    <row r="10" spans="3:32" ht="15" x14ac:dyDescent="0.2">
      <c r="C10" s="16" t="s">
        <v>7</v>
      </c>
      <c r="D10" s="5">
        <v>7.4999999999999997E-2</v>
      </c>
      <c r="E10" s="7">
        <f>(E6+E7+E8+E9)*$D$10</f>
        <v>3.7437299999999993</v>
      </c>
      <c r="F10" s="7">
        <f>(F6+F7+F8+F9)*$D$10</f>
        <v>4.3125</v>
      </c>
      <c r="G10" s="7">
        <f t="shared" ref="G10:J10" si="0">(G6+G7+G8+G9)*$D$10</f>
        <v>5.1749999999999998</v>
      </c>
      <c r="H10" s="7">
        <f t="shared" si="0"/>
        <v>5.4687299999999999</v>
      </c>
      <c r="I10" s="7">
        <f t="shared" si="0"/>
        <v>6.0374999999999996</v>
      </c>
      <c r="J10" s="7">
        <f t="shared" si="0"/>
        <v>6.8999999999999995</v>
      </c>
      <c r="N10" s="16" t="s">
        <v>7</v>
      </c>
      <c r="O10" s="5">
        <v>7.4999999999999997E-2</v>
      </c>
      <c r="P10" s="7">
        <f>(P6+P7+P8+P9)*$D$10</f>
        <v>3.9009899999999997</v>
      </c>
      <c r="Q10" s="7">
        <f>(Q6+Q7+Q8+Q9)*$D$10</f>
        <v>4.5</v>
      </c>
      <c r="R10" s="7">
        <f t="shared" ref="R10:U10" si="1">(R6+R7+R8+R9)*$D$10</f>
        <v>5.3999999999999995</v>
      </c>
      <c r="S10" s="7">
        <f t="shared" si="1"/>
        <v>5.70099</v>
      </c>
      <c r="T10" s="7">
        <f t="shared" si="1"/>
        <v>6.3</v>
      </c>
      <c r="U10" s="7">
        <f t="shared" si="1"/>
        <v>7.1999999999999993</v>
      </c>
      <c r="Y10" s="16" t="s">
        <v>7</v>
      </c>
      <c r="Z10" s="5">
        <v>7.4999999999999997E-2</v>
      </c>
      <c r="AA10" s="7">
        <f>(AA6+AA7+AA8+AA9)*$D$10</f>
        <v>3.9796199999999997</v>
      </c>
      <c r="AB10" s="7">
        <f>(AB6+AB7+AB8+AB9)*$D$10</f>
        <v>4.59375</v>
      </c>
      <c r="AC10" s="7">
        <f t="shared" ref="AC10:AF10" si="2">(AC6+AC7+AC8+AC9)*$D$10</f>
        <v>5.5125000000000002</v>
      </c>
      <c r="AD10" s="7">
        <f t="shared" si="2"/>
        <v>5.8171200000000001</v>
      </c>
      <c r="AE10" s="7">
        <f t="shared" si="2"/>
        <v>6.4312499999999995</v>
      </c>
      <c r="AF10" s="7">
        <f t="shared" si="2"/>
        <v>7.35</v>
      </c>
    </row>
    <row r="11" spans="3:32" ht="30" x14ac:dyDescent="0.2">
      <c r="C11" s="16" t="s">
        <v>8</v>
      </c>
      <c r="D11" s="5">
        <v>8.3299999999999999E-2</v>
      </c>
      <c r="E11" s="7">
        <f>(E6+E7+E8+E9)*$D$11</f>
        <v>4.1580361199999993</v>
      </c>
      <c r="F11" s="7">
        <f>(E6+F7+F8+F9)*$D$11+0.06*0.25*E6</f>
        <v>4.5217999999999998</v>
      </c>
      <c r="G11" s="7">
        <f>(E6+G7+G8+G9)*$D$11+0.06*0.5*E6</f>
        <v>5.2118000000000002</v>
      </c>
      <c r="H11" s="7">
        <f>(E6+H7+H8+H9)*$D$11+E6*0.06*0.5</f>
        <v>5.5380361199999992</v>
      </c>
      <c r="I11" s="7">
        <f>(E6+I7+I8+I9)*$D$11+E6*0.06*0.75</f>
        <v>5.9017999999999997</v>
      </c>
      <c r="J11" s="7">
        <f>(E6+J7+J8+J9)*$D$11+E6*0.06</f>
        <v>6.5917999999999992</v>
      </c>
      <c r="N11" s="16" t="s">
        <v>8</v>
      </c>
      <c r="O11" s="5">
        <v>8.3299999999999999E-2</v>
      </c>
      <c r="P11" s="7">
        <f>(P6+P7+P8+P9)*$D$11</f>
        <v>4.33269956</v>
      </c>
      <c r="Q11" s="7">
        <f>(P6+Q7+Q8+Q9)*$D$11+0.06*0.25*P6</f>
        <v>4.7183999999999999</v>
      </c>
      <c r="R11" s="7">
        <f>(P6+R7+R8+R9)*$D$11+0.06*0.5*P6</f>
        <v>5.4383999999999997</v>
      </c>
      <c r="S11" s="7">
        <f>(P6+S7+S8+S9)*$D$11+P6*0.06*0.5</f>
        <v>5.7726995599999995</v>
      </c>
      <c r="T11" s="7">
        <f>(P6+T7+T8+T9)*$D$11+P6*0.06*0.75</f>
        <v>6.1584000000000003</v>
      </c>
      <c r="U11" s="7">
        <f>(P6+U7+U8+U9)*$D$11+P6*0.06</f>
        <v>6.8784000000000001</v>
      </c>
      <c r="Y11" s="16" t="s">
        <v>8</v>
      </c>
      <c r="Z11" s="5">
        <v>8.3299999999999999E-2</v>
      </c>
      <c r="AA11" s="7">
        <f>(AA6+AA7+AA8+AA9)*$D$11</f>
        <v>4.4200312799999999</v>
      </c>
      <c r="AB11" s="7">
        <f>(AA6+AB7+AB8+AB9)*$D$11+0.06*0.25*AA6</f>
        <v>4.8167</v>
      </c>
      <c r="AC11" s="7">
        <f>(AA6+AC7+AC8+AC9)*$D$11+0.06*0.5*AA6</f>
        <v>5.5516999999999994</v>
      </c>
      <c r="AD11" s="7">
        <f>(AA6+AD7+AD8+AD9)*$D$11+AA6*0.06*0.5</f>
        <v>5.8900312799999996</v>
      </c>
      <c r="AE11" s="7">
        <f>(AA6+AE7+AE8+AE9)*$D$11+AA6*0.06*0.75</f>
        <v>6.2866999999999997</v>
      </c>
      <c r="AF11" s="7">
        <f>(AA6+AF7+AF8+AF9)*$D$11+AA6*0.06</f>
        <v>7.0216999999999992</v>
      </c>
    </row>
    <row r="12" spans="3:32" ht="30" x14ac:dyDescent="0.2">
      <c r="C12" s="16" t="s">
        <v>9</v>
      </c>
      <c r="D12" s="5">
        <v>7.4999999999999997E-2</v>
      </c>
      <c r="E12" s="7">
        <f>34.32*0.075*(1+0.0484)+1.63*0.075</f>
        <v>2.8208316</v>
      </c>
      <c r="F12" s="7"/>
      <c r="G12" s="7"/>
      <c r="H12" s="7">
        <f>34.32*0.075*(1+0.0484)+1.63*0.075</f>
        <v>2.8208316</v>
      </c>
      <c r="I12" s="7"/>
      <c r="J12" s="7"/>
      <c r="N12" s="16" t="s">
        <v>9</v>
      </c>
      <c r="O12" s="5">
        <v>7.4999999999999997E-2</v>
      </c>
      <c r="P12" s="7">
        <f>34.32*0.075*(1+0.0484)+1.63*0.075</f>
        <v>2.8208316</v>
      </c>
      <c r="Q12" s="7"/>
      <c r="R12" s="7"/>
      <c r="S12" s="7">
        <f>34.32*0.075*(1+0.0484)+1.63*0.075</f>
        <v>2.8208316</v>
      </c>
      <c r="T12" s="7"/>
      <c r="U12" s="7"/>
      <c r="Y12" s="16" t="s">
        <v>9</v>
      </c>
      <c r="Z12" s="5">
        <v>7.4999999999999997E-2</v>
      </c>
      <c r="AA12" s="7">
        <f>34.32*0.075*(1+0.0484)+1.63*0.075</f>
        <v>2.8208316</v>
      </c>
      <c r="AB12" s="7"/>
      <c r="AC12" s="7"/>
      <c r="AD12" s="7">
        <f>34.32*0.075*(1+0.0484)+1.63*0.075</f>
        <v>2.8208316</v>
      </c>
      <c r="AE12" s="7"/>
      <c r="AF12" s="7"/>
    </row>
    <row r="13" spans="3:32" ht="105" x14ac:dyDescent="0.2">
      <c r="C13" s="16" t="s">
        <v>10</v>
      </c>
      <c r="D13" s="5" t="s">
        <v>11</v>
      </c>
      <c r="E13" s="7">
        <f t="shared" ref="E13:J13" si="3">(E6+E7+E8+E9)*E20</f>
        <v>2.5165595868131869</v>
      </c>
      <c r="F13" s="7">
        <f t="shared" si="3"/>
        <v>4.37</v>
      </c>
      <c r="G13" s="7">
        <f t="shared" si="3"/>
        <v>5.2439999999999998</v>
      </c>
      <c r="H13" s="7">
        <f t="shared" si="3"/>
        <v>4.2645595868131867</v>
      </c>
      <c r="I13" s="7">
        <f t="shared" si="3"/>
        <v>6.1179999999999994</v>
      </c>
      <c r="J13" s="7">
        <f t="shared" si="3"/>
        <v>6.992</v>
      </c>
      <c r="N13" s="16" t="s">
        <v>10</v>
      </c>
      <c r="O13" s="5" t="s">
        <v>11</v>
      </c>
      <c r="P13" s="7">
        <f t="shared" ref="P13:U13" si="4">(P6+P7+P8+P9)*P20</f>
        <v>2.6759163868131868</v>
      </c>
      <c r="Q13" s="7">
        <f t="shared" si="4"/>
        <v>4.5599999999999996</v>
      </c>
      <c r="R13" s="7">
        <f t="shared" si="4"/>
        <v>5.4719999999999995</v>
      </c>
      <c r="S13" s="7">
        <f t="shared" si="4"/>
        <v>4.4999163868131857</v>
      </c>
      <c r="T13" s="7">
        <f t="shared" si="4"/>
        <v>6.3839999999999995</v>
      </c>
      <c r="U13" s="7">
        <f t="shared" si="4"/>
        <v>7.2959999999999994</v>
      </c>
      <c r="Y13" s="16" t="s">
        <v>10</v>
      </c>
      <c r="Z13" s="5" t="s">
        <v>11</v>
      </c>
      <c r="AA13" s="7">
        <f t="shared" ref="AA13:AF13" si="5">(AA6+AA7+AA8+AA9)*AA20</f>
        <v>2.7555947868131869</v>
      </c>
      <c r="AB13" s="7">
        <f t="shared" si="5"/>
        <v>4.6550000000000002</v>
      </c>
      <c r="AC13" s="7">
        <f t="shared" si="5"/>
        <v>5.5860000000000003</v>
      </c>
      <c r="AD13" s="7">
        <f t="shared" si="5"/>
        <v>4.6175947868131866</v>
      </c>
      <c r="AE13" s="7">
        <f t="shared" si="5"/>
        <v>6.5169999999999995</v>
      </c>
      <c r="AF13" s="7">
        <f t="shared" si="5"/>
        <v>7.4479999999999995</v>
      </c>
    </row>
    <row r="14" spans="3:32" ht="26.25" customHeight="1" x14ac:dyDescent="0.2">
      <c r="C14" s="16" t="s">
        <v>12</v>
      </c>
      <c r="D14" s="12"/>
      <c r="E14" s="17">
        <f t="shared" ref="E14:J14" si="6">SUM(E6:E13)</f>
        <v>63.155557306813179</v>
      </c>
      <c r="F14" s="17">
        <f t="shared" si="6"/>
        <v>70.704300000000003</v>
      </c>
      <c r="G14" s="17">
        <f t="shared" si="6"/>
        <v>84.630799999999994</v>
      </c>
      <c r="H14" s="17">
        <f t="shared" si="6"/>
        <v>91.008557306813188</v>
      </c>
      <c r="I14" s="17">
        <f t="shared" si="6"/>
        <v>98.557299999999984</v>
      </c>
      <c r="J14" s="17">
        <f t="shared" si="6"/>
        <v>112.48380000000002</v>
      </c>
      <c r="N14" s="16" t="s">
        <v>12</v>
      </c>
      <c r="O14" s="12"/>
      <c r="P14" s="17">
        <f t="shared" ref="P14:U14" si="7">SUM(P6:P13)</f>
        <v>65.74363754681319</v>
      </c>
      <c r="Q14" s="17">
        <f t="shared" si="7"/>
        <v>73.778400000000005</v>
      </c>
      <c r="R14" s="17">
        <f t="shared" si="7"/>
        <v>88.310400000000001</v>
      </c>
      <c r="S14" s="17">
        <f t="shared" si="7"/>
        <v>94.807637546813197</v>
      </c>
      <c r="T14" s="17">
        <f t="shared" si="7"/>
        <v>102.8424</v>
      </c>
      <c r="U14" s="17">
        <f t="shared" si="7"/>
        <v>117.37440000000001</v>
      </c>
      <c r="Y14" s="16" t="s">
        <v>12</v>
      </c>
      <c r="Z14" s="12"/>
      <c r="AA14" s="17">
        <f t="shared" ref="AA14:AF14" si="8">SUM(AA6:AA13)</f>
        <v>67.037677666813195</v>
      </c>
      <c r="AB14" s="17">
        <f t="shared" si="8"/>
        <v>75.315449999999998</v>
      </c>
      <c r="AC14" s="17">
        <f t="shared" si="8"/>
        <v>90.150199999999998</v>
      </c>
      <c r="AD14" s="17">
        <f t="shared" si="8"/>
        <v>96.707177666813195</v>
      </c>
      <c r="AE14" s="17">
        <f t="shared" si="8"/>
        <v>104.98495</v>
      </c>
      <c r="AF14" s="17">
        <f t="shared" si="8"/>
        <v>119.81969999999998</v>
      </c>
    </row>
    <row r="15" spans="3:32" ht="26.25" customHeight="1" x14ac:dyDescent="0.2">
      <c r="D15" s="21" t="s">
        <v>13</v>
      </c>
      <c r="E15" s="22"/>
      <c r="F15" s="22"/>
      <c r="G15" s="22"/>
      <c r="H15" s="22"/>
      <c r="I15" s="22"/>
      <c r="J15" s="22"/>
      <c r="O15" s="21" t="s">
        <v>13</v>
      </c>
      <c r="P15" s="22"/>
      <c r="Q15" s="22"/>
      <c r="R15" s="22"/>
      <c r="S15" s="22"/>
      <c r="T15" s="22"/>
      <c r="U15" s="22"/>
      <c r="Z15" s="21" t="s">
        <v>13</v>
      </c>
      <c r="AA15" s="22"/>
      <c r="AB15" s="22"/>
      <c r="AC15" s="22"/>
      <c r="AD15" s="22"/>
      <c r="AE15" s="22"/>
      <c r="AF15" s="22"/>
    </row>
    <row r="16" spans="3:32" ht="26.25" customHeight="1" x14ac:dyDescent="0.2">
      <c r="D16" s="4" t="s">
        <v>14</v>
      </c>
      <c r="E16" s="14">
        <f t="shared" ref="E16:J16" si="9">SUM(E6:E9)*182</f>
        <v>9084.7847999999994</v>
      </c>
      <c r="F16" s="14">
        <f t="shared" si="9"/>
        <v>10465</v>
      </c>
      <c r="G16" s="14">
        <f t="shared" si="9"/>
        <v>12558</v>
      </c>
      <c r="H16" s="14">
        <f t="shared" si="9"/>
        <v>13270.784799999999</v>
      </c>
      <c r="I16" s="14">
        <f t="shared" si="9"/>
        <v>14651</v>
      </c>
      <c r="J16" s="14">
        <f t="shared" si="9"/>
        <v>16744</v>
      </c>
      <c r="O16" s="4" t="s">
        <v>14</v>
      </c>
      <c r="P16" s="14">
        <f t="shared" ref="P16:U16" si="10">SUM(P6:P9)*182</f>
        <v>9466.402399999999</v>
      </c>
      <c r="Q16" s="14">
        <f t="shared" si="10"/>
        <v>10920</v>
      </c>
      <c r="R16" s="14">
        <f t="shared" si="10"/>
        <v>13104</v>
      </c>
      <c r="S16" s="14">
        <f t="shared" si="10"/>
        <v>13834.402399999999</v>
      </c>
      <c r="T16" s="14">
        <f t="shared" si="10"/>
        <v>15288</v>
      </c>
      <c r="U16" s="14">
        <f t="shared" si="10"/>
        <v>17472</v>
      </c>
      <c r="Z16" s="4" t="s">
        <v>14</v>
      </c>
      <c r="AA16" s="14">
        <f t="shared" ref="AA16:AF16" si="11">SUM(AA6:AA9)*182</f>
        <v>9657.2111999999997</v>
      </c>
      <c r="AB16" s="14">
        <f t="shared" si="11"/>
        <v>11147.5</v>
      </c>
      <c r="AC16" s="14">
        <f t="shared" si="11"/>
        <v>13377</v>
      </c>
      <c r="AD16" s="14">
        <f t="shared" si="11"/>
        <v>14116.2112</v>
      </c>
      <c r="AE16" s="14">
        <f t="shared" si="11"/>
        <v>15606.5</v>
      </c>
      <c r="AF16" s="14">
        <f t="shared" si="11"/>
        <v>17836</v>
      </c>
    </row>
    <row r="17" spans="4:32" ht="15" x14ac:dyDescent="0.2">
      <c r="D17" s="4"/>
      <c r="E17" s="13"/>
      <c r="F17" s="13"/>
      <c r="G17" s="13"/>
      <c r="H17" s="13"/>
      <c r="I17" s="13"/>
      <c r="J17" s="13"/>
      <c r="O17" s="4"/>
      <c r="P17" s="13"/>
      <c r="Q17" s="13"/>
      <c r="R17" s="13"/>
      <c r="S17" s="13"/>
      <c r="T17" s="13"/>
      <c r="U17" s="13"/>
      <c r="Z17" s="4"/>
      <c r="AA17" s="13"/>
      <c r="AB17" s="13"/>
      <c r="AC17" s="13"/>
      <c r="AD17" s="13"/>
      <c r="AE17" s="13"/>
      <c r="AF17" s="13"/>
    </row>
    <row r="18" spans="4:32" ht="30" x14ac:dyDescent="0.2">
      <c r="D18" s="4" t="s">
        <v>15</v>
      </c>
      <c r="E18" s="14">
        <f>IF(E16&lt;7522,E16*4.51%,(7522*4.51%+(E16-7522)*7.6%))</f>
        <v>458.01384480000002</v>
      </c>
      <c r="F18" s="14"/>
      <c r="G18" s="14"/>
      <c r="H18" s="14">
        <f>IF(H16&lt;7522,H16*4.51%,(7522*4.51%+(H16-7522)*7.6%))</f>
        <v>776.14984479999998</v>
      </c>
      <c r="I18" s="14"/>
      <c r="J18" s="14"/>
      <c r="O18" s="4" t="s">
        <v>15</v>
      </c>
      <c r="P18" s="14">
        <f>IF(P16&lt;7522,P16*4.51%,(7522*4.51%+(P16-7522)*7.6%))</f>
        <v>487.01678239999995</v>
      </c>
      <c r="Q18" s="14"/>
      <c r="R18" s="14"/>
      <c r="S18" s="14">
        <f>IF(S16&lt;7522,S16*4.51%,(7522*4.51%+(S16-7522)*7.6%))</f>
        <v>818.98478239999986</v>
      </c>
      <c r="T18" s="14"/>
      <c r="U18" s="14"/>
      <c r="Z18" s="4" t="s">
        <v>15</v>
      </c>
      <c r="AA18" s="14">
        <f>IF(AA16&lt;7522,AA16*4.51%,(7522*4.51%+(AA16-7522)*7.6%))</f>
        <v>501.51825120000001</v>
      </c>
      <c r="AB18" s="14"/>
      <c r="AC18" s="14"/>
      <c r="AD18" s="14">
        <f>IF(AD16&lt;7522,AD16*4.51%,(7522*4.51%+(AD16-7522)*7.6%))</f>
        <v>840.40225119999991</v>
      </c>
      <c r="AE18" s="14"/>
      <c r="AF18" s="14"/>
    </row>
    <row r="19" spans="4:32" ht="15" x14ac:dyDescent="0.2">
      <c r="D19" s="4"/>
      <c r="E19" s="13"/>
      <c r="F19" s="13"/>
      <c r="G19" s="13"/>
      <c r="H19" s="13"/>
      <c r="I19" s="13"/>
      <c r="J19" s="13"/>
      <c r="O19" s="4"/>
      <c r="P19" s="13"/>
      <c r="Q19" s="13"/>
      <c r="R19" s="13"/>
      <c r="S19" s="13"/>
      <c r="T19" s="13"/>
      <c r="U19" s="13"/>
      <c r="Z19" s="4"/>
      <c r="AA19" s="13"/>
      <c r="AB19" s="13"/>
      <c r="AC19" s="13"/>
      <c r="AD19" s="13"/>
      <c r="AE19" s="13"/>
      <c r="AF19" s="13"/>
    </row>
    <row r="20" spans="4:32" ht="30" x14ac:dyDescent="0.2">
      <c r="D20" s="4" t="s">
        <v>16</v>
      </c>
      <c r="E20" s="15">
        <f t="shared" ref="E20" si="12">E18/E16</f>
        <v>5.041548642957399E-2</v>
      </c>
      <c r="F20" s="15">
        <v>7.5999999999999998E-2</v>
      </c>
      <c r="G20" s="15">
        <v>7.5999999999999998E-2</v>
      </c>
      <c r="H20" s="15">
        <f t="shared" ref="H20" si="13">H18/H16</f>
        <v>5.8485602509355743E-2</v>
      </c>
      <c r="I20" s="15">
        <v>7.5999999999999998E-2</v>
      </c>
      <c r="J20" s="15">
        <v>7.5999999999999998E-2</v>
      </c>
      <c r="O20" s="4" t="s">
        <v>16</v>
      </c>
      <c r="P20" s="15">
        <f t="shared" ref="P20" si="14">P18/P16</f>
        <v>5.1446870925326398E-2</v>
      </c>
      <c r="Q20" s="15">
        <v>7.5999999999999998E-2</v>
      </c>
      <c r="R20" s="15">
        <v>7.5999999999999998E-2</v>
      </c>
      <c r="S20" s="15">
        <f t="shared" ref="S20" si="15">S18/S16</f>
        <v>5.9199144185657047E-2</v>
      </c>
      <c r="T20" s="15">
        <v>7.5999999999999998E-2</v>
      </c>
      <c r="U20" s="15">
        <v>7.5999999999999998E-2</v>
      </c>
      <c r="Z20" s="4" t="s">
        <v>16</v>
      </c>
      <c r="AA20" s="15">
        <f t="shared" ref="AA20" si="16">AA18/AA16</f>
        <v>5.1931995771201528E-2</v>
      </c>
      <c r="AB20" s="15">
        <v>7.5999999999999998E-2</v>
      </c>
      <c r="AC20" s="15">
        <v>7.5999999999999998E-2</v>
      </c>
      <c r="AD20" s="15">
        <f t="shared" ref="AD20" si="17">AD18/AD16</f>
        <v>5.9534547853747039E-2</v>
      </c>
      <c r="AE20" s="15">
        <v>7.5999999999999998E-2</v>
      </c>
      <c r="AF20" s="15">
        <v>7.5999999999999998E-2</v>
      </c>
    </row>
  </sheetData>
  <sheetProtection algorithmName="SHA-512" hashValue="qad9CHesodaV3A1cpH8kzXrDotAgc5IpD5fBZLW2sIjJNT9CN9q+R75XLCpeCOKHxcuurO7lCvd6pL5plu7GXw==" saltValue="UbgND/+eTIZ3dopR1ejjVQ==" spinCount="100000" sheet="1" objects="1" scenarios="1"/>
  <mergeCells count="3">
    <mergeCell ref="D15:J15"/>
    <mergeCell ref="O15:U15"/>
    <mergeCell ref="Z15:AF15"/>
  </mergeCells>
  <pageMargins left="0.25" right="0.25" top="0.75" bottom="0.75" header="0.3" footer="0.3"/>
  <pageSetup paperSize="9" scale="4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8</vt:i4>
      </vt:variant>
    </vt:vector>
  </HeadingPairs>
  <TitlesOfParts>
    <vt:vector size="8" baseType="lpstr">
      <vt:lpstr>סיכום</vt:lpstr>
      <vt:lpstr>מאבטחי שרים ב'- בית שר</vt:lpstr>
      <vt:lpstr>מאבטחי שרים ג' לשכות</vt:lpstr>
      <vt:lpstr>מאבטח מתקדם א</vt:lpstr>
      <vt:lpstr>מאבטח מתקדם ב בכיר</vt:lpstr>
      <vt:lpstr>מאבטח מתקדם ב</vt:lpstr>
      <vt:lpstr>מאבטח בסיסי או בודק בטחוני</vt:lpstr>
      <vt:lpstr>כונן וסדרן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מיטל בוטמן</dc:creator>
  <cp:lastModifiedBy>יאיר גרינבאום</cp:lastModifiedBy>
  <cp:lastPrinted>2025-06-04T11:18:53Z</cp:lastPrinted>
  <dcterms:created xsi:type="dcterms:W3CDTF">2025-06-04T06:07:26Z</dcterms:created>
  <dcterms:modified xsi:type="dcterms:W3CDTF">2025-07-29T08:11:37Z</dcterms:modified>
</cp:coreProperties>
</file>